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20" windowWidth="15600" windowHeight="8280"/>
  </bookViews>
  <sheets>
    <sheet name="Caratula" sheetId="1" r:id="rId1"/>
    <sheet name="E.S.Patrimonial" sheetId="2" r:id="rId2"/>
    <sheet name="Est.Ing.-Egr." sheetId="8" r:id="rId3"/>
    <sheet name="E.Evol.P.N" sheetId="6" r:id="rId4"/>
    <sheet name="Notas" sheetId="7" r:id="rId5"/>
    <sheet name="Anexo A" sheetId="5" r:id="rId6"/>
    <sheet name="REVISORES" sheetId="10" r:id="rId7"/>
    <sheet name="INGRESO HOCKEY" sheetId="17" r:id="rId8"/>
    <sheet name="INGRESO RUGBY" sheetId="18" r:id="rId9"/>
    <sheet name="cuotas sociales a cobrar" sheetId="19" r:id="rId10"/>
    <sheet name="cuotas hockey a cobrar" sheetId="20" r:id="rId11"/>
    <sheet name="rugby a cobrar" sheetId="21" r:id="rId12"/>
  </sheets>
  <definedNames>
    <definedName name="_xlnm.Print_Area" localSheetId="5">'Anexo A'!$B$1:$J$40</definedName>
  </definedNames>
  <calcPr calcId="125725"/>
</workbook>
</file>

<file path=xl/calcChain.xml><?xml version="1.0" encoding="utf-8"?>
<calcChain xmlns="http://schemas.openxmlformats.org/spreadsheetml/2006/main">
  <c r="E179" i="21"/>
  <c r="E140"/>
  <c r="E56"/>
  <c r="E124" i="20"/>
  <c r="E102"/>
  <c r="E73"/>
  <c r="F298" i="19"/>
  <c r="F234"/>
  <c r="F209"/>
  <c r="F118"/>
  <c r="F66" i="7"/>
  <c r="G23" i="5" l="1"/>
  <c r="G21"/>
  <c r="G17"/>
  <c r="N23"/>
  <c r="D17"/>
  <c r="Q32" i="7"/>
  <c r="O32"/>
  <c r="V30"/>
  <c r="U30"/>
  <c r="Q29"/>
  <c r="Q25"/>
  <c r="Q24"/>
  <c r="Q23"/>
  <c r="Q22"/>
  <c r="Q21"/>
  <c r="Q20"/>
  <c r="Q19"/>
  <c r="R30"/>
  <c r="F124"/>
  <c r="F129"/>
  <c r="F121"/>
  <c r="F68"/>
  <c r="O9"/>
  <c r="D25" i="5"/>
  <c r="F5" i="18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D478" i="17"/>
  <c r="I215"/>
  <c r="D126"/>
  <c r="D51"/>
  <c r="E8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7"/>
  <c r="F9" i="7"/>
  <c r="K9"/>
  <c r="F92"/>
  <c r="F56"/>
  <c r="F48"/>
  <c r="F99"/>
  <c r="F103"/>
  <c r="F74"/>
  <c r="F58"/>
  <c r="M23" i="5"/>
  <c r="N24" s="1"/>
  <c r="F101" i="7"/>
  <c r="F133"/>
  <c r="F122"/>
  <c r="F111"/>
  <c r="F119" s="1"/>
  <c r="F105"/>
  <c r="F110"/>
  <c r="F118"/>
  <c r="F67"/>
  <c r="F55"/>
  <c r="F11"/>
  <c r="F10"/>
  <c r="W30" l="1"/>
  <c r="H37"/>
  <c r="C29" i="5" l="1"/>
  <c r="D29"/>
  <c r="F130" i="7"/>
  <c r="F37" l="1"/>
  <c r="F136" l="1"/>
  <c r="F50"/>
  <c r="F64" l="1"/>
  <c r="H92"/>
  <c r="H64"/>
  <c r="H53"/>
  <c r="H50"/>
  <c r="F52"/>
  <c r="H136" l="1"/>
  <c r="F26" i="8" l="1"/>
  <c r="F19"/>
  <c r="F29" i="5"/>
  <c r="F17" i="7"/>
  <c r="E13" i="2" s="1"/>
  <c r="F18" i="8" l="1"/>
  <c r="E17" i="5"/>
  <c r="E16" i="2"/>
  <c r="L11"/>
  <c r="F71" i="7"/>
  <c r="F11" i="8" s="1"/>
  <c r="H77" i="7"/>
  <c r="F20" i="6"/>
  <c r="E13" i="5"/>
  <c r="I13" s="1"/>
  <c r="E15"/>
  <c r="H15"/>
  <c r="E19"/>
  <c r="H19"/>
  <c r="E21"/>
  <c r="E23"/>
  <c r="E25"/>
  <c r="H25"/>
  <c r="H27"/>
  <c r="I27" s="1"/>
  <c r="J29"/>
  <c r="E12" i="6"/>
  <c r="E14" s="1"/>
  <c r="C14"/>
  <c r="C20" s="1"/>
  <c r="N14" i="2"/>
  <c r="G19"/>
  <c r="N19"/>
  <c r="G25"/>
  <c r="H14" i="8"/>
  <c r="H20"/>
  <c r="H17" i="7"/>
  <c r="F53"/>
  <c r="H71"/>
  <c r="H119"/>
  <c r="H130"/>
  <c r="I15" i="5" l="1"/>
  <c r="L18" i="2"/>
  <c r="L19" s="1"/>
  <c r="E29" i="5"/>
  <c r="H17"/>
  <c r="I17" s="1"/>
  <c r="H23"/>
  <c r="I23" s="1"/>
  <c r="L14" i="2"/>
  <c r="N21"/>
  <c r="N27" s="1"/>
  <c r="I25" i="5"/>
  <c r="I19"/>
  <c r="H21"/>
  <c r="I21" s="1"/>
  <c r="F77" i="7"/>
  <c r="F12" i="8" s="1"/>
  <c r="F10"/>
  <c r="G27" i="2"/>
  <c r="H22" i="8"/>
  <c r="H30" s="1"/>
  <c r="L21" i="2" l="1"/>
  <c r="G29" i="5"/>
  <c r="F17" i="8" s="1"/>
  <c r="F14"/>
  <c r="E19" i="2"/>
  <c r="H29" i="5"/>
  <c r="I29"/>
  <c r="E23" i="2" l="1"/>
  <c r="E25" s="1"/>
  <c r="E27" s="1"/>
  <c r="F20" i="8" l="1"/>
  <c r="F22" l="1"/>
  <c r="F30" s="1"/>
  <c r="E18" i="6" s="1"/>
  <c r="D18" s="1"/>
  <c r="D20" s="1"/>
  <c r="E20" l="1"/>
  <c r="L25" i="2" s="1"/>
  <c r="L27" s="1"/>
</calcChain>
</file>

<file path=xl/sharedStrings.xml><?xml version="1.0" encoding="utf-8"?>
<sst xmlns="http://schemas.openxmlformats.org/spreadsheetml/2006/main" count="3154" uniqueCount="1814">
  <si>
    <t>Pesos</t>
  </si>
  <si>
    <t xml:space="preserve">   ACTIVO</t>
  </si>
  <si>
    <t xml:space="preserve">   ACTIVO CORRIENTE</t>
  </si>
  <si>
    <t>PASIVOS CORRIENTE</t>
  </si>
  <si>
    <t xml:space="preserve">       Disponibilidades</t>
  </si>
  <si>
    <t xml:space="preserve">         Caja y Bancos  (Nota 1)</t>
  </si>
  <si>
    <t xml:space="preserve">       Crèditos</t>
  </si>
  <si>
    <t>TOTAL PASIVOS CORRIENTES</t>
  </si>
  <si>
    <t>PASIVOS NO CORRIENTES</t>
  </si>
  <si>
    <t xml:space="preserve">   TOTAL ACTIVOS CORRIENTES</t>
  </si>
  <si>
    <t xml:space="preserve">   ACTIVOS NO CORRIENTES</t>
  </si>
  <si>
    <t xml:space="preserve">                TOTAL DE PASIVOS</t>
  </si>
  <si>
    <t xml:space="preserve"> </t>
  </si>
  <si>
    <t xml:space="preserve">       Bienes de uso (ANEXO A)</t>
  </si>
  <si>
    <t>PATRIMONIO NETO</t>
  </si>
  <si>
    <t xml:space="preserve">   TOTAL ACTIVOS NO CORRIENTES</t>
  </si>
  <si>
    <t xml:space="preserve">    Segùn Estado correspondiente</t>
  </si>
  <si>
    <t>TOTAL DE ACTIVOS</t>
  </si>
  <si>
    <t>TOTAL</t>
  </si>
  <si>
    <t>LAS NOTAS Y LOS ANEXOS FORMAN PARTE INTEGRANTE  DE ESTOS ESTADOS CONTABLES</t>
  </si>
  <si>
    <t>Tesorero</t>
  </si>
  <si>
    <t xml:space="preserve">                  </t>
  </si>
  <si>
    <t>ESTADO   DE   INGRESOS    Y    EGRESOS</t>
  </si>
  <si>
    <t xml:space="preserve">       INGRESOS</t>
  </si>
  <si>
    <t>-</t>
  </si>
  <si>
    <t xml:space="preserve">      EGRESOS</t>
  </si>
  <si>
    <t>LAS NOTAS Y LOS ANEXOS FORMAN PARTE INTEGRANTE DE ESTOS ESTADOS</t>
  </si>
  <si>
    <t>ESTADOS CONTABLES</t>
  </si>
  <si>
    <t>NOTAS  A  LOS  ESTADOS  CONTABLES</t>
  </si>
  <si>
    <t>01-</t>
  </si>
  <si>
    <t>CAJA Y BANCOS</t>
  </si>
  <si>
    <t>El rubro esta compuesto por los siguientes items:</t>
  </si>
  <si>
    <t>CAJA - efectivo</t>
  </si>
  <si>
    <t>02-</t>
  </si>
  <si>
    <t>DEUDAS</t>
  </si>
  <si>
    <t>05-</t>
  </si>
  <si>
    <t>NOTAS A LOS ESTADOS CONTABLES - CONTINUACION</t>
  </si>
  <si>
    <t>06-</t>
  </si>
  <si>
    <t>07-</t>
  </si>
  <si>
    <t>Honorarios</t>
  </si>
  <si>
    <t>09-</t>
  </si>
  <si>
    <t>Patrimonio</t>
  </si>
  <si>
    <t>Resultados del</t>
  </si>
  <si>
    <t>Total del Patrimonio</t>
  </si>
  <si>
    <t>CONCEPTOS</t>
  </si>
  <si>
    <t>al inicio</t>
  </si>
  <si>
    <t xml:space="preserve"> Ejercicio en curso</t>
  </si>
  <si>
    <t>Neto al Cierre del</t>
  </si>
  <si>
    <t>Patrimonio Neto al Inicio</t>
  </si>
  <si>
    <t>Patrimonio Neto al inicio Reexpresado</t>
  </si>
  <si>
    <t>SALDOS AL CIERRE</t>
  </si>
  <si>
    <t>LAS NOTAS Y LOS ANEXOS SON PARTE INTEGRANTE DE ESTOS ESTADOS.</t>
  </si>
  <si>
    <t>ANEXO A</t>
  </si>
  <si>
    <t>CUENTA</t>
  </si>
  <si>
    <t xml:space="preserve">Valor al </t>
  </si>
  <si>
    <t>Aumentos y</t>
  </si>
  <si>
    <t xml:space="preserve">Valor Origen </t>
  </si>
  <si>
    <t xml:space="preserve">                   AMORTIZACIONES</t>
  </si>
  <si>
    <t>NETO</t>
  </si>
  <si>
    <t>inicio</t>
  </si>
  <si>
    <t>Disminuciòn</t>
  </si>
  <si>
    <t xml:space="preserve"> Cierre del</t>
  </si>
  <si>
    <t>Acum.comienzo</t>
  </si>
  <si>
    <t xml:space="preserve">Del </t>
  </si>
  <si>
    <t>Acum.Cierre</t>
  </si>
  <si>
    <t>RESULTANTE</t>
  </si>
  <si>
    <t>Ejercicio</t>
  </si>
  <si>
    <t>del Ejercicio</t>
  </si>
  <si>
    <t>Del Ejercicio</t>
  </si>
  <si>
    <t>Muebles y Utiles</t>
  </si>
  <si>
    <t>TOTALES</t>
  </si>
  <si>
    <t>LAS NOTAS Y LOS ANEXOS SON PARTE INTEGRANTE DE ESTOS ESTADOS CONTABLES</t>
  </si>
  <si>
    <t>Valores a depositar</t>
  </si>
  <si>
    <t>Cuenta Corriente - Bco. Rio</t>
  </si>
  <si>
    <t>CUENTAS A COBRAR</t>
  </si>
  <si>
    <t>Cuotas  Socios a Cobrar</t>
  </si>
  <si>
    <t>Anticipo a Proveedores</t>
  </si>
  <si>
    <t>Terrenos</t>
  </si>
  <si>
    <t>Mejoras en Terrenos</t>
  </si>
  <si>
    <t>Edificio Social y Depen.</t>
  </si>
  <si>
    <t>Instalaciones Deportivas</t>
  </si>
  <si>
    <t>Máquinas, Herr. Anexos</t>
  </si>
  <si>
    <t>PASIVO</t>
  </si>
  <si>
    <t xml:space="preserve">03- </t>
  </si>
  <si>
    <t>Acreedores Varios</t>
  </si>
  <si>
    <t>Sueldos a pagar</t>
  </si>
  <si>
    <t>04-</t>
  </si>
  <si>
    <t>PREVISIONES</t>
  </si>
  <si>
    <t xml:space="preserve">    Deudas (Nota 3)</t>
  </si>
  <si>
    <t>Previsiones (Nota 4)</t>
  </si>
  <si>
    <t>TOTAL PASIVOS  NOCORRIENTES</t>
  </si>
  <si>
    <t>Cuotas Sociales Netas (Nota 5)</t>
  </si>
  <si>
    <t>Matrimonios</t>
  </si>
  <si>
    <t>Activos</t>
  </si>
  <si>
    <t>Cadete Mayor</t>
  </si>
  <si>
    <t>Cadete Infantil</t>
  </si>
  <si>
    <t>Adherente</t>
  </si>
  <si>
    <t>Punitorios</t>
  </si>
  <si>
    <t>Planes de Pago</t>
  </si>
  <si>
    <t>Temporada</t>
  </si>
  <si>
    <t>Estacionamiento</t>
  </si>
  <si>
    <t>Alquiler Instalaciones</t>
  </si>
  <si>
    <t>Alquileres y Contribuciones (Nota 6)</t>
  </si>
  <si>
    <t>Hockey</t>
  </si>
  <si>
    <t>Rugby</t>
  </si>
  <si>
    <t>Otros</t>
  </si>
  <si>
    <t>Eventos Sociales</t>
  </si>
  <si>
    <t>Actividades (Nota 7)</t>
  </si>
  <si>
    <t>Sueldos y Jornales</t>
  </si>
  <si>
    <t>Luz, Telefono y Gas</t>
  </si>
  <si>
    <t>Rep. Y Mant. Edificios</t>
  </si>
  <si>
    <t>Amortizaciones</t>
  </si>
  <si>
    <t>Gastos Generales</t>
  </si>
  <si>
    <t>Productos Limpieza</t>
  </si>
  <si>
    <t>Rep. Y Arreglo Maquinas</t>
  </si>
  <si>
    <t>Papelería e Imprenta</t>
  </si>
  <si>
    <t>Avisos y Publicaciones</t>
  </si>
  <si>
    <t>Combustibles</t>
  </si>
  <si>
    <t>Franqueo y Sellados</t>
  </si>
  <si>
    <t>Fletes</t>
  </si>
  <si>
    <t>Impuestos Municipales</t>
  </si>
  <si>
    <t>Ropa Personal</t>
  </si>
  <si>
    <t>Pileta</t>
  </si>
  <si>
    <t>10-</t>
  </si>
  <si>
    <t>HOJA 1/2</t>
  </si>
  <si>
    <t>Cargas Sociales a pagar</t>
  </si>
  <si>
    <t xml:space="preserve">Seguros </t>
  </si>
  <si>
    <t>Servicios  Seguridad</t>
  </si>
  <si>
    <t>DENOMINACION: HURLING CLUB ASOCIACION CIVIL</t>
  </si>
  <si>
    <t>Concesionario Restaurant</t>
  </si>
  <si>
    <t>Equipos de Computacion</t>
  </si>
  <si>
    <t>Juicios Laborales</t>
  </si>
  <si>
    <t>Servicio de Lavanderia</t>
  </si>
  <si>
    <t>Impuestos a los Deb. Y Cred. Bcarios</t>
  </si>
  <si>
    <t xml:space="preserve">                           DENOMINACION: HURLING CLUB ASOCIACION CIVIL </t>
  </si>
  <si>
    <t>Resultado  del Ejércicio</t>
  </si>
  <si>
    <t>Reexpresion Patrmonio Neto Inicial</t>
  </si>
  <si>
    <t>RESULTADOS ORDINARIOS DEL EJERCICIO</t>
  </si>
  <si>
    <t>RESULTADO DEL EJERCICIO</t>
  </si>
  <si>
    <t>Gastos Generales (Nota 9)</t>
  </si>
  <si>
    <t>Actividades (Nota 10)</t>
  </si>
  <si>
    <t>Gastos Financieros (Nota 11)</t>
  </si>
  <si>
    <t xml:space="preserve"> INGRESOS POR CUOTAS SOCIALES NETAS</t>
  </si>
  <si>
    <t>INGRESOS POR ALQUILERES Y CONTRIBUCIONES</t>
  </si>
  <si>
    <t>INGRESOS POR ACTIVIDADES</t>
  </si>
  <si>
    <t>Cargas Sociales  y A.R.T.</t>
  </si>
  <si>
    <t>GASTOS GENERALES</t>
  </si>
  <si>
    <t>08-</t>
  </si>
  <si>
    <t>12-</t>
  </si>
  <si>
    <t>ACTIVIDADES-GASTOS</t>
  </si>
  <si>
    <t>11-</t>
  </si>
  <si>
    <t>GASTOS FINANCIEROS</t>
  </si>
  <si>
    <t>Comisiones y Gastos Bancarios</t>
  </si>
  <si>
    <t xml:space="preserve">      INGRESOS EXTRAORDINARIOS</t>
  </si>
  <si>
    <t xml:space="preserve">               JULIANA PANTANETTI DE GARCIA</t>
  </si>
  <si>
    <t xml:space="preserve">To.52 Fo. 214 CPCEPBA-To.280 Fo.164 CPCECABA </t>
  </si>
  <si>
    <t xml:space="preserve">                             emitida por separado.</t>
  </si>
  <si>
    <t>To. 52 Fo.214 CPCEPBA-To.280 Fo. 164 CPCECABA</t>
  </si>
  <si>
    <t xml:space="preserve">          JULIANA PANTANETTI DE GARCIA</t>
  </si>
  <si>
    <t xml:space="preserve">              CONTADORA PUBLICA - UBA</t>
  </si>
  <si>
    <t xml:space="preserve">                                                   DENOMINACION : HURLING CLUB ASOCIACION CIVIL</t>
  </si>
  <si>
    <t>Cuenta Corriente - Bco. Galicia</t>
  </si>
  <si>
    <t>Confiteria y Restaurante</t>
  </si>
  <si>
    <t>INGRESOS EXTRAORDIARIOS</t>
  </si>
  <si>
    <t>CONTADORA PUBLICA-UBA</t>
  </si>
  <si>
    <t>JULIANA PANTANETTI DE GARCIA</t>
  </si>
  <si>
    <t>Software administrativo</t>
  </si>
  <si>
    <t>Ingresos Extraordinarios (Nota 08)</t>
  </si>
  <si>
    <t xml:space="preserve">Tenis </t>
  </si>
  <si>
    <t xml:space="preserve">         Cuentas a cobrar (Nota 2)</t>
  </si>
  <si>
    <t xml:space="preserve">  Firmado al sólo efecto de identificarlo con dictamen</t>
  </si>
  <si>
    <t>Firmado al sólo efecto de identificarlo con dictamen</t>
  </si>
  <si>
    <t>emitido por separado.</t>
  </si>
  <si>
    <t xml:space="preserve"> emitido por separado.</t>
  </si>
  <si>
    <t xml:space="preserve">                                         ESTADO DE EVOLUCION DEL PATRIMONIO NETO</t>
  </si>
  <si>
    <t>Gastos a Rendir S.C. Hockey</t>
  </si>
  <si>
    <t>Cuotas Hockey a Cobrar</t>
  </si>
  <si>
    <t>Gastos a Rendir Rugby</t>
  </si>
  <si>
    <t xml:space="preserve">Publicidad Hockey a Cobrar </t>
  </si>
  <si>
    <t>Publicidad Rugby a Cobrar</t>
  </si>
  <si>
    <t>Donacion Sociales</t>
  </si>
  <si>
    <t>Recupero de gastos</t>
  </si>
  <si>
    <t>BIENES   DE   USO</t>
  </si>
  <si>
    <t>HOJA 2/2</t>
  </si>
  <si>
    <t>Cuotas Sociales Morosos</t>
  </si>
  <si>
    <t>Cuotas Hockey Morosos</t>
  </si>
  <si>
    <t xml:space="preserve">                    DENOMINACION:  HURLING CLUB ASOCIACION CIVIL</t>
  </si>
  <si>
    <t xml:space="preserve">      COMPARATIVO CON EL EJERCICIO ANTERIOR</t>
  </si>
  <si>
    <t>AREA-Ajuste Resultados Ejerc. Anteriores</t>
  </si>
  <si>
    <t>Previsión para Contingencias Judiciales</t>
  </si>
  <si>
    <t>Alquiler Instalaciones a Cobrar</t>
  </si>
  <si>
    <t>Cuotas Rugby a Cobrar</t>
  </si>
  <si>
    <t>Cuotas Invitados</t>
  </si>
  <si>
    <t>Ingresos x  tenencia</t>
  </si>
  <si>
    <t>Ds Varios</t>
  </si>
  <si>
    <t>Cuotas Rugby Morosos</t>
  </si>
  <si>
    <t>Donacion G.A.A.</t>
  </si>
  <si>
    <t>Gastos gira Sudafrica</t>
  </si>
  <si>
    <t>Juicio AADICAPIF</t>
  </si>
  <si>
    <t>Cuenta Corriente - Bco Rio Cta 0719</t>
  </si>
  <si>
    <t>UNIDAD  DE   MEDIDA</t>
  </si>
  <si>
    <t>En el presente ejercicio,  no  se  ha  practicado el ajuste  para  reflejar  las variaciones en el</t>
  </si>
  <si>
    <t xml:space="preserve">poder adquisitivo de la moneda, por  cuanto los índices del IPIM no han  superado  el  100%, </t>
  </si>
  <si>
    <t xml:space="preserve">en  el último trienio, pauta que hace obligatoria la reexpresión, según disponen  las normas </t>
  </si>
  <si>
    <t>técnicas  vigentes La  sociedad  nunca ha  practicado el ajuste de  estados contables para</t>
  </si>
  <si>
    <t>relejar  el  efecto de  la  inflación , por  no  corresponder</t>
  </si>
  <si>
    <t>Eventos</t>
  </si>
  <si>
    <t>Escudos Familiares</t>
  </si>
  <si>
    <t>Referatos</t>
  </si>
  <si>
    <t xml:space="preserve">Debito autom. A Cobrar  </t>
  </si>
  <si>
    <t xml:space="preserve">            DENOMINACION  : HURLING CLUB ASOCIACION CIVIL </t>
  </si>
  <si>
    <t xml:space="preserve">Prestamo </t>
  </si>
  <si>
    <t>Cuota Extra  Cancha 2 de Hockey</t>
  </si>
  <si>
    <t>Diferencia de cambio</t>
  </si>
  <si>
    <t>Cuota Cancha 2 de hockey a cobrar</t>
  </si>
  <si>
    <t xml:space="preserve">Prestamo Bco Rio </t>
  </si>
  <si>
    <t>Tarjeta de Credito Visa</t>
  </si>
  <si>
    <t>Intereses  Pagados</t>
  </si>
  <si>
    <t>Comisiones Cobranza Cuotas Sociales</t>
  </si>
  <si>
    <t xml:space="preserve">        Firmado al sólo efecto de identificarlo con dictamen</t>
  </si>
  <si>
    <t xml:space="preserve">                                  emitido por separado.</t>
  </si>
  <si>
    <t xml:space="preserve">                   CONTADORA PUBLICA-UBA</t>
  </si>
  <si>
    <t>Becas y bonificaciones</t>
  </si>
  <si>
    <t>Prevision Juicios laborales</t>
  </si>
  <si>
    <t xml:space="preserve">Cuenta Corriente U$S - Bco. Rio </t>
  </si>
  <si>
    <t>Donaciones socios para Cancha 2 de Hockey</t>
  </si>
  <si>
    <t>Prestamos socios para Cancha 2 de Hockey</t>
  </si>
  <si>
    <t>Crédito a cobrar  Afip</t>
  </si>
  <si>
    <t>DICTAMEN DE LOS REVISORES DE CUENTA</t>
  </si>
  <si>
    <t>Señores Socios del HURLING CLUB ASOCIACION CIVIL</t>
  </si>
  <si>
    <t>Informamos a Uds.  que hemos examinado la Memoria, el Balance General, el  Estado de  Ingresos y   Egresos</t>
  </si>
  <si>
    <t xml:space="preserve">No tenemos objeciones  que  formular sobre los mismos,  ya  que  mediante  la verificación  de los libros  y  la </t>
  </si>
  <si>
    <t xml:space="preserve">documentación respaldatoria  hemos  podido constatar la razonabilidad de los hechos afirmados en la Memoria </t>
  </si>
  <si>
    <t xml:space="preserve">y las cifras expuestas en los Estados Contables mencionados  en el párrafo anterior, los que fueron examinados </t>
  </si>
  <si>
    <t>Francisco Goncalves Borrega</t>
  </si>
  <si>
    <t xml:space="preserve">  Revisor de Cuentas</t>
  </si>
  <si>
    <t xml:space="preserve">      Revisor de Cuentas</t>
  </si>
  <si>
    <t xml:space="preserve">       Revisor de Cuentas</t>
  </si>
  <si>
    <t>Vice Presidente</t>
  </si>
  <si>
    <t xml:space="preserve"> Vice Presidente</t>
  </si>
  <si>
    <t xml:space="preserve">    Vice  Presidente</t>
  </si>
  <si>
    <t>ALTAVILLA MIGUEL</t>
  </si>
  <si>
    <t>de 2017 y en consecuencia aconsejamos su aprobación.</t>
  </si>
  <si>
    <t>Cuenta Corriente - Bco Rio Cta 0726</t>
  </si>
  <si>
    <t>Gastos gira Irlanda</t>
  </si>
  <si>
    <t>Anticipo Cuotas Socios</t>
  </si>
  <si>
    <t>ANDRES QUINN</t>
  </si>
  <si>
    <t>ESTADO DE SITUACION PATRIMONIAL AL 30 DE JUNIO DE 2018- COMPARATIVO CON EL EJERCICIO ANTERIOR</t>
  </si>
  <si>
    <t>ESTADOS CONTABLES AL 30 DE JUNIO DE 2018 COMPARATIVOS CON EL EJERCICIO ANTERIOR</t>
  </si>
  <si>
    <t xml:space="preserve">                       CORRESPONDIENTE AL EJERCICIO CERRADO EL 30 DE JUNIO DE 2018</t>
  </si>
  <si>
    <t>Ejercicio  2018</t>
  </si>
  <si>
    <t>Ejercicio 2017</t>
  </si>
  <si>
    <t>ESTADOS CONTABLES AL 30 DE JUNIO DE 2018. COMPARATIVOS CON EL EJERCICIO ANTERIOR</t>
  </si>
  <si>
    <t xml:space="preserve">                               ESTADOS CONTABLES AL 30 DE JUNIO DE 2018 COMPARATIVOS CON EL EJERCICIO ANTERIOR</t>
  </si>
  <si>
    <t>Moneda extranjera</t>
  </si>
  <si>
    <t>tendido electrico</t>
  </si>
  <si>
    <t>quincho gobo</t>
  </si>
  <si>
    <t>cancha hockey</t>
  </si>
  <si>
    <t>salon la tablita</t>
  </si>
  <si>
    <t>nueva entrada</t>
  </si>
  <si>
    <t>paredones laterales</t>
  </si>
  <si>
    <t>salon comision</t>
  </si>
  <si>
    <t>vestuarios</t>
  </si>
  <si>
    <t>gazebo</t>
  </si>
  <si>
    <t>baños salon</t>
  </si>
  <si>
    <t xml:space="preserve">edificio </t>
  </si>
  <si>
    <t>edificio social y dependencia</t>
  </si>
  <si>
    <t>total 2018</t>
  </si>
  <si>
    <t>incremento 2018</t>
  </si>
  <si>
    <t>Prestamos Anexo Rugby</t>
  </si>
  <si>
    <t>Eventos Anexo Rugby</t>
  </si>
  <si>
    <t>anexo</t>
  </si>
  <si>
    <t>FECHA</t>
  </si>
  <si>
    <t>CONCEPTO</t>
  </si>
  <si>
    <t xml:space="preserve">INGRESO </t>
  </si>
  <si>
    <t>EGRESO</t>
  </si>
  <si>
    <t>SALDO</t>
  </si>
  <si>
    <t>SALDO 2017</t>
  </si>
  <si>
    <t>FC Nro.13471 Real:0002-00000016 SPILOTTI MAGRINI M</t>
  </si>
  <si>
    <t>FC Nro.13483 Real:0001-00000060 RIVEROS DIAZ JESSI</t>
  </si>
  <si>
    <t>FC Nro.14344 Real:0000-01072017 ALAMBRADOS LEDESMA</t>
  </si>
  <si>
    <t>ARBITRAJE COMPENSA CUOTA DE HOCKEY</t>
  </si>
  <si>
    <t>FEDERICO AAB</t>
  </si>
  <si>
    <t>FC Nro.13461 Real:0001-00000060 SANTIAGO OSVALDO C</t>
  </si>
  <si>
    <t>FC Nro.13497 Real:0001-00000002 TYNSA S.R.L.</t>
  </si>
  <si>
    <t>FC Nro.13478 Real:0003-00004728 HOCKEY EQUIPMENT S</t>
  </si>
  <si>
    <t>FC Nro.13418 Real:0001-00000014 ZAIRA ISOLA</t>
  </si>
  <si>
    <t>FC Nro.13469 Real:0002-00000060 RAFAEL OSVALDO MONTAGNARO</t>
  </si>
  <si>
    <t>FC Nro.13479 Real:0011-00000058 HERNAN MIGUEL FORT</t>
  </si>
  <si>
    <t xml:space="preserve">FC Nro.13473 Real:0001-00000021 DE MARCO MARIA DE </t>
  </si>
  <si>
    <t>FC Nro.13468 Real:0002-00000026 STAZZONE MARIELA M</t>
  </si>
  <si>
    <t>FC Nro.13419 Real:0001-00000058 ANGUIOZAR FLORENCI</t>
  </si>
  <si>
    <t>FC Nro  182399 Socio  GAZEBOS Y FIESTAS CANCHA Periodo : 072017</t>
  </si>
  <si>
    <t>FC Nro.13462 Real:0002-00000064 PAPELERA DE FOREST</t>
  </si>
  <si>
    <t>FC Nro.13484 Real:0001-00000061 RIVEROS DIAZ JESSI</t>
  </si>
  <si>
    <t>FC Nro.13454 Real:0001-00000061 PEDRO FEDERICO KOH</t>
  </si>
  <si>
    <t>FC Nro.13451 Real:0001-00000090 CAROLINA BEATRIZ F</t>
  </si>
  <si>
    <t>FC Nro.13453 Real:0001-00000164 MARIA ROSA SEBOUHD</t>
  </si>
  <si>
    <t>PROVEEDOR DE PIZZA</t>
  </si>
  <si>
    <t>RUBEN MORALES</t>
  </si>
  <si>
    <t xml:space="preserve">FC Nro.13615 Real:0001-00000242 POLO GASTRONOMICO </t>
  </si>
  <si>
    <t>FC Nro.13464 Real:0011-00000014 CAROLINA LALANNE</t>
  </si>
  <si>
    <t>FC Nro.13568 Real:0001-00000105 GERMAN ABEL POMARE</t>
  </si>
  <si>
    <t>FC Nro.13610 Real:0001-00000197 ETCHEPAREBORDA JAC</t>
  </si>
  <si>
    <t>FC Nro.13643 Real:0004-00000101 EL CHALECITO (DE L</t>
  </si>
  <si>
    <t>INGRESO CUOTA HOCKEY COBRADAS</t>
  </si>
  <si>
    <t>FC Nro.13597 Real:0001-00000108 MARTIN ALEJANDRO A</t>
  </si>
  <si>
    <t>FC Nro.13573 Real:0003-00004810 HOCKEY EQUIPMENT S</t>
  </si>
  <si>
    <t>FC Nro.13572 Real:0002-00000029 STAZZONE MARIELA M</t>
  </si>
  <si>
    <t>FC Nro.13591 Real:0002-00000017 SPILOTTI MAGRINI M</t>
  </si>
  <si>
    <t>FC Nro.13592 Real:0001-00000059 ANGUIOZAR FLORENCI</t>
  </si>
  <si>
    <t>FC Nro.13566 Real:0001-00000061 HERNAN MIGUEL FORT</t>
  </si>
  <si>
    <t>FC Nro.13874 Real:0003-00004820 HOCKEY EQUIPMENT S</t>
  </si>
  <si>
    <t xml:space="preserve">FC Nro.13596 Real:0001-00000028 DE MARCO MARIA DE </t>
  </si>
  <si>
    <t>FC Nro.13634 Real:0001-00000062 SANTIAGO OSVALDO C</t>
  </si>
  <si>
    <t>COMPENSACION CUOTA SOCIAL</t>
  </si>
  <si>
    <t>FC Nro.13636 Real:0002-00000062 RAFAEL OSVALDO MON</t>
  </si>
  <si>
    <t>HONORARIOS ENTRENADOR</t>
  </si>
  <si>
    <t>SEANA WADE</t>
  </si>
  <si>
    <t>CATALINA CABRERA</t>
  </si>
  <si>
    <t>FC Nro.13642 Real:0001-00000003 TYNSA S.R.L.</t>
  </si>
  <si>
    <t>FC Nro.13749 Real:0002-00000107 HIERROS ROCA DE ES</t>
  </si>
  <si>
    <t>FC Nro.13712 Real:0002-00000025 TALMASKY JAVIER AL</t>
  </si>
  <si>
    <t>FC Nro.13605 Real:0001-00000062 PEDRO FEDERICO KOH</t>
  </si>
  <si>
    <t>FC Nro.13602 Real:0003-00042905 HIERROTODO S.A.</t>
  </si>
  <si>
    <t>FC Nro.13604 Real:0003-00042910 HIERROTODO S.A.</t>
  </si>
  <si>
    <t>FC Nro.13616 Real:0001-00000015 ZAIRA ISOLA</t>
  </si>
  <si>
    <t>FC Nro.13624 Real:0002-00000067 PAPELERA DE FOREST</t>
  </si>
  <si>
    <t>FC Nro.13688 Real:0013-00005033 TRIANGLE S.C.A.</t>
  </si>
  <si>
    <t>FC Nro.13625 Real:0010-00000015 CAROLINA LALANNE</t>
  </si>
  <si>
    <t>FC Nro.13621 Real:0001-00000166 MARIA ROSA SEBOUHD</t>
  </si>
  <si>
    <t>FC Nro.13620 Real:0001-00000091 CAROLINA BEATRIZ F</t>
  </si>
  <si>
    <t>FC Nro.13725 Real:0001-00000063 PEDRO FEDERICO KOH</t>
  </si>
  <si>
    <t>FC Nro.13619 Real:0002-00000596 BULONERA SER-NAT</t>
  </si>
  <si>
    <t>FC Nro.13618 Real:0002-00000102 PROVEEDORES VARIOS</t>
  </si>
  <si>
    <t>FC Nro.13646 Real:0002-00086123 HURLINGOMA</t>
  </si>
  <si>
    <t>FC Nro.13647 Real:0002-00006124 HURLINGOMA</t>
  </si>
  <si>
    <t>FC Nro.13645 Real:0002-00000104 PROVEEDORES VARIOS</t>
  </si>
  <si>
    <t>FC Nro.13644 Real:0004-00018707 BULONERA HURLINGHA</t>
  </si>
  <si>
    <t>FC Nro.13649 Real:0002-00000589 ZINGUERIA PEDRO DI</t>
  </si>
  <si>
    <t>FC Nro.13687 Real:0010-00348773 PROVEEDORES VARIOS</t>
  </si>
  <si>
    <t>GUADALUPE COLOMBO</t>
  </si>
  <si>
    <t>FC Nro.13735 Real:0001-00000107 GERMAN ABEL POMARE</t>
  </si>
  <si>
    <t>FC Nro.13683 Real:0002-00000105 PROVEEDORES VARIOS</t>
  </si>
  <si>
    <t>FC Nro.13685 Real:0011-00000334 PROVEEDORES VARIOS</t>
  </si>
  <si>
    <t>FC Nro.13740 Real:0004-00000268 EL CHALECITO (DE L</t>
  </si>
  <si>
    <t>FC Nro.13705 Real:0002-00000106 PROVEEDORES VARIOS</t>
  </si>
  <si>
    <t>FC Nro.13704 Real:0002-00000632 BULONERA SER-NAT</t>
  </si>
  <si>
    <t>FC Nro.13730 Real:0001-00000110 MARTIN ALEJANDRO A</t>
  </si>
  <si>
    <t>FC Nro.13751 Real:0002-00000064 RAFAEL OSVALDO MON</t>
  </si>
  <si>
    <t>FC Nro.13733 Real:0002-00000018 SPILOTTI MAGRINI M</t>
  </si>
  <si>
    <t>FC Nro.13755 Real:0001-00000004 TYNSA S.R.L.</t>
  </si>
  <si>
    <t>FC Nro.13734 Real:0001-00000063 SANTIAGO OSVALDO C</t>
  </si>
  <si>
    <t>FC Nro.13729 Real:0001-00000061 ANGUIOZAR FLORENCI</t>
  </si>
  <si>
    <t>FC Nro.13731 Real:0001-00000102 FEDERICO ANDRES AL</t>
  </si>
  <si>
    <t>FC Nro.13752 Real:0002-00000052 STAZZONE MARIELA M</t>
  </si>
  <si>
    <t>FC Nro.13711 Real:0003-00004479 PINTURERIA MENDELL</t>
  </si>
  <si>
    <t xml:space="preserve">FC Nro.14051 Real:0001-00000425 POLO GASTRONOMICO </t>
  </si>
  <si>
    <t xml:space="preserve">FC Nro.14052 Real:0001-00000426 POLO GASTRONOMICO </t>
  </si>
  <si>
    <t xml:space="preserve">FC Nro.14053 Real:0001-00000427 POLO GASTRONOMICO </t>
  </si>
  <si>
    <t xml:space="preserve">FC Nro.14050 Real:0001-00000424 POLO GASTRONOMICO </t>
  </si>
  <si>
    <t>FC Nro.13728 Real:0001-00000063 HERNAN MIGUEL FORT</t>
  </si>
  <si>
    <t xml:space="preserve">FC Nro.14054 Real:0001-00000428 POLO GASTRONOMICO </t>
  </si>
  <si>
    <t>FC Nro  180217 Socio JULIETA OCAMPO Periodo : 092017</t>
  </si>
  <si>
    <t>DIA DEL NIÑO FESTEJOS</t>
  </si>
  <si>
    <t xml:space="preserve">FC Nro.13732 Real:0002-00000003 DE MARCO MARIA DE </t>
  </si>
  <si>
    <t>FC Nro.13825 Real:0001-00000016 ZAIRA ISOLA</t>
  </si>
  <si>
    <t>FC Nro.13754 Real:0003-00004908 HOCKEY EQUIPMENT S</t>
  </si>
  <si>
    <t>FC Nro.13739 Real:0001-00000092 CAROLINA BEATRIZ F</t>
  </si>
  <si>
    <t>FC Nro.13750 Real:0002-00000108 HIERROS ROCA DE ES</t>
  </si>
  <si>
    <t>FC Nro  182404 Socio  GAZEBOS Y FIESTAS CANCHA Periodo : 092017</t>
  </si>
  <si>
    <t>FC Nro.13839 Real:0002-00000070 PAPELERA DE FOREST</t>
  </si>
  <si>
    <t>FC Nro.13887 Real:0002-00000027 TALMASKY JAVIER AL</t>
  </si>
  <si>
    <t>FC Nro.13782 Real:0010-00000016 CAROLINA LALANNE</t>
  </si>
  <si>
    <t>FC Nro.13884 Real:0001-00000064 RIVEROS DIAZ JESSI</t>
  </si>
  <si>
    <t>FC Nro.13811 Real:0001-00000064 PEDRO FEDERICO KOH</t>
  </si>
  <si>
    <t>FC Nro.13838 Real:0001-00000108 GERMAN ABEL POMARE</t>
  </si>
  <si>
    <t>FC Nro.13885 Real:0004-00000486 EL CHALECITO (DE L</t>
  </si>
  <si>
    <t>FC Nro.13836 Real:0001-00000111 MARTIN ALEJANDRO A</t>
  </si>
  <si>
    <t>FC Nro.13882 Real:0002-00000001 MARIA ROSA SEBOUHD</t>
  </si>
  <si>
    <t>FC Nro.13824 Real:0002-00000068 RAFAEL OSVALDO MON</t>
  </si>
  <si>
    <t>FC Nro.13807 Real:0002-00000003 MARIA ROSA SEBOUHD</t>
  </si>
  <si>
    <t>FC Nro.13847 Real:0002-00000071 GRISELA A.GARCIA O</t>
  </si>
  <si>
    <t>FC Nro.13830 Real:0002-00000053 STAZZONE MARIELA M</t>
  </si>
  <si>
    <t>FC Nro.14035 Real:0002-00000070 RAFAEL OSVALDO MON</t>
  </si>
  <si>
    <t>FC Nro.15479 Real:0002-00000071 PAPELERA DE FOREST</t>
  </si>
  <si>
    <t>FC Nro.13818 Real:0002-00000019 SPILOTTI MAGRINI M</t>
  </si>
  <si>
    <t>FC Nro.13886 Real:0002-00000031 TALMASKY JAVIER AL</t>
  </si>
  <si>
    <t>FC Nro.13833 Real:0001-00000064 SANTIAGO OSVALDO C</t>
  </si>
  <si>
    <t>FC Nro.13834 Real:0011-00000067 HERNAN MIGUEL FORT</t>
  </si>
  <si>
    <t>FC Nro.13810 Real:0001-00000093 CAROLINA BEATRIZ F</t>
  </si>
  <si>
    <t>FC Nro.13821 Real:0003-00004974 HOCKEY EQUIPMENT S</t>
  </si>
  <si>
    <t>NC Nro.38 Real:0020-00000001 MARIA ROSA SEBOUHDANI</t>
  </si>
  <si>
    <t>FC Nro.13832 Real:0001-00000063 ANGUIOZAR FLORENCI</t>
  </si>
  <si>
    <t xml:space="preserve">FC Nro.14073 Real:0003-00002036 ASOC.ARG.ARBITROS </t>
  </si>
  <si>
    <t xml:space="preserve">FC Nro.14058 Real:0001-00000560 POLO GASTRONOMICO </t>
  </si>
  <si>
    <t xml:space="preserve">FC Nro.14056 Real:0001-00000558 POLO GASTRONOMICO </t>
  </si>
  <si>
    <t xml:space="preserve">FC Nro.14057 Real:0001-00000559 POLO GASTRONOMICO </t>
  </si>
  <si>
    <t xml:space="preserve">FC Nro.14055 Real:0001-00000557 POLO GASTRONOMICO </t>
  </si>
  <si>
    <t>FC Nro.13908 Real:0001-00000005 TYNSA S.R.L.</t>
  </si>
  <si>
    <t xml:space="preserve">FC Nro.13828 Real:0002-00000004 DE MARCO MARIA DE </t>
  </si>
  <si>
    <t>FC Nro.13829 Real:0001-00000051 CAROLINA LALANNE</t>
  </si>
  <si>
    <t>FC Nro.13815 Real:0004-00000214 HIERROTODO S.A.</t>
  </si>
  <si>
    <t>FC Nro.13848 Real:0001-00000017 ZAIRA ISOLA</t>
  </si>
  <si>
    <t>FC Nro.13909 Real:0001-00000065 RIVEROS DIAZ JESSI</t>
  </si>
  <si>
    <t xml:space="preserve">FC Nro.14061 Real:0001-00000578 POLO GASTRONOMICO </t>
  </si>
  <si>
    <t xml:space="preserve">FC Nro.14063 Real:0001-00000580 POLO GASTRONOMICO </t>
  </si>
  <si>
    <t xml:space="preserve">FC Nro.14060 Real:0001-00000577 POLO GASTRONOMICO </t>
  </si>
  <si>
    <t xml:space="preserve">FC Nro.14062 Real:0001-00000579 POLO GASTRONOMICO </t>
  </si>
  <si>
    <t xml:space="preserve">FC Nro.13879 Real:0002-00005026 CLUB DEL PERSONAL </t>
  </si>
  <si>
    <t>FC Nro.14032 Real:0001-00000110 GERMAN ABEL POMARE</t>
  </si>
  <si>
    <t>FC Nro.13945 Real:0001-00000065 PEDRO FEDERICO KOH</t>
  </si>
  <si>
    <t>FC Nro.14008 Real:0002-00000048 EL CHALECITO (DE L</t>
  </si>
  <si>
    <t xml:space="preserve">FC Nro.14064 Real:0001-00000590 POLO GASTRONOMICO </t>
  </si>
  <si>
    <t xml:space="preserve">FC Nro.14066 Real:0001-00000592 POLO GASTRONOMICO </t>
  </si>
  <si>
    <t xml:space="preserve">FC Nro.14067 Real:0001-00000593 POLO GASTRONOMICO </t>
  </si>
  <si>
    <t xml:space="preserve">FC Nro.14068 Real:0001-00000594 POLO GASTRONOMICO </t>
  </si>
  <si>
    <t xml:space="preserve">FC Nro.14065 Real:0001-00000591 POLO GASTRONOMICO </t>
  </si>
  <si>
    <t>FC Nro.14041 Real:0001-00000112 MARTIN ALEJANDRO A</t>
  </si>
  <si>
    <t>FC Nro.14039 Real:0002-00000055 STAZZONE MARIELA M</t>
  </si>
  <si>
    <t>FC Nro.14002 Real:0001-00000006 TYNSA S.R.L.</t>
  </si>
  <si>
    <t>FC Nro.14022 Real:0002-00000020 SPILOTTI MAGRINI M</t>
  </si>
  <si>
    <t>FC Nro.14037 Real:0002-00000008 FEDERICO CRUZ CHIM</t>
  </si>
  <si>
    <t>FC Nro.14026 Real:0001-00000070 HERNAN MIGUEL FORT</t>
  </si>
  <si>
    <t>FC Nro.13978 Real:0001-00000018 ZAIRA ISOLA</t>
  </si>
  <si>
    <t>FC Nro.13949 Real:0002-00049945 PROVEEDORES VARIOS</t>
  </si>
  <si>
    <t>FC Nro.14042 Real:0003-00005010 HOCKEY EQUIPMENT S</t>
  </si>
  <si>
    <t>FC Nro.15108 Real:0001-00007656 A.A. DE HOCKEY S/C</t>
  </si>
  <si>
    <t>FC Nro  182406 Socio  GAZEBOS Y FIESTAS CANCHA Periodo : 112017</t>
  </si>
  <si>
    <t>FC Nro.14007 Real:0002-00000034 TALMASKY JAVIER AL</t>
  </si>
  <si>
    <t>FC Nro.14028 Real:0001-00000065 ANGUIOZAR FLORENCI</t>
  </si>
  <si>
    <t>FC Nro.14038 Real:0001-00000065 SANTIAGO OSVALDO C</t>
  </si>
  <si>
    <t>FC Nro.13950 Real:0002-00001238 FORPRINT DE PRINTI</t>
  </si>
  <si>
    <t xml:space="preserve">FC Nro.14036 Real:0002-00000005 DE MARCO MARIA DE </t>
  </si>
  <si>
    <t>FC Nro.14140 Real:0002-00000073 PAPELERA DE FOREST</t>
  </si>
  <si>
    <t>FC Nro.13963 Real:0003-00043687 HIERROTODO S.A.</t>
  </si>
  <si>
    <t xml:space="preserve">FC Nro.14355 Real:0001-00000599 POLO GASTRONOMICO </t>
  </si>
  <si>
    <t xml:space="preserve">FC Nro.14356 Real:0001-00000600 POLO GASTRONOMICO </t>
  </si>
  <si>
    <t xml:space="preserve">FC Nro.14357 Real:0001-00000601 POLO GASTRONOMICO </t>
  </si>
  <si>
    <t>FC Nro.14001 Real:0010-00000001 THE HOCKEY STORE</t>
  </si>
  <si>
    <t>FC Nro.14154 Real:0001-00000111 GERMAN ABEL POMARE</t>
  </si>
  <si>
    <t xml:space="preserve">FC Nro.13987 Real:0002-00000033 CECILIA FERNANDEZ </t>
  </si>
  <si>
    <t>FC Nro.14000 Real:0002-00000002 MARIA ROSA SEBOUHD</t>
  </si>
  <si>
    <t>FC Nro.14349 Real:0011-00000076 PROVEEDORES VARIOS</t>
  </si>
  <si>
    <t xml:space="preserve">FC Nro.14359 Real:0001-00000603 POLO GASTRONOMICO </t>
  </si>
  <si>
    <t xml:space="preserve">FC Nro.14358 Real:0001-00000602 POLO GASTRONOMICO </t>
  </si>
  <si>
    <t>FC Nro.13988 Real:0001-00000061 PROVEEDORES VARIOS</t>
  </si>
  <si>
    <t>FC Nro.14040 Real:0001-00000052 CAROLINA LALANNE</t>
  </si>
  <si>
    <t>FC Nro.13996 Real:0001-00000094 CAROLINA BEATRIZ F</t>
  </si>
  <si>
    <t>FC Nro.14101 Real:0001-00000066 PEDRO FEDERICO KOH</t>
  </si>
  <si>
    <t xml:space="preserve">FC Nro.14360 Real:0001-00000604 POLO GASTRONOMICO </t>
  </si>
  <si>
    <t xml:space="preserve">FC Nro.14361 Real:0001-00000605 POLO GASTRONOMICO </t>
  </si>
  <si>
    <t xml:space="preserve">FC Nro.14362 Real:0001-00000606 POLO GASTRONOMICO </t>
  </si>
  <si>
    <t xml:space="preserve">FC Nro.14364 Real:0001-00000608 POLO GASTRONOMICO </t>
  </si>
  <si>
    <t xml:space="preserve">FC Nro.14363 Real:0001-00000607 POLO GASTRONOMICO </t>
  </si>
  <si>
    <t>FC Nro.14350 Real:0001-00000017 PROVEEDORES VARIOS</t>
  </si>
  <si>
    <t>SANDONVAL</t>
  </si>
  <si>
    <t>GUADALUPE CANO</t>
  </si>
  <si>
    <t>FC Nro.14077 Real:0001-00000066 RIVEROS DIAZ JESSI</t>
  </si>
  <si>
    <t>CHIMENTI</t>
  </si>
  <si>
    <t>PAGO GS BALNEARIO GIRA HOCKEY</t>
  </si>
  <si>
    <t>ALVAREZ</t>
  </si>
  <si>
    <t>FC Nro.15481 Real:0000-22112017 PROVEEDORES VARIOS</t>
  </si>
  <si>
    <t>DE BUONO</t>
  </si>
  <si>
    <t>FC Nro.14152 Real:0002-00000073 RAFAEL OSVALDO MON</t>
  </si>
  <si>
    <t>FC Nro.14155 Real:0001-00000066 ANGUIOZAR FLORENCI</t>
  </si>
  <si>
    <t>FC Nro.14125 Real:0002-00000058 STAZZONE MARIELA M</t>
  </si>
  <si>
    <t>FC Nro.14104 Real:0001-00000019 ZAIRA ISOLA</t>
  </si>
  <si>
    <t>CONTI</t>
  </si>
  <si>
    <t>FC Nro.14124 Real:0002-00000070 EL CHALECITO (DE L</t>
  </si>
  <si>
    <t>VARGAS</t>
  </si>
  <si>
    <t>FC Nro  204357 Socio EVENTOS HOCKEY - Periodo : 112017</t>
  </si>
  <si>
    <t>FC Nro  204356 Socio EVENTOS HOCKEY - Periodo : 112017</t>
  </si>
  <si>
    <t>OLIVA PREPARADOR FISICO - ROSETO WALTER</t>
  </si>
  <si>
    <t>FC Nro.15109 Real:0001-00007940 A.A. DE HOCKEY S/C</t>
  </si>
  <si>
    <t>FC Nro.14153 Real:0001-00000067 SANTIAGO OSVALDO C</t>
  </si>
  <si>
    <t>FC Nro.14133 Real:0002-00000021 SPILOTTI MAGRINI M</t>
  </si>
  <si>
    <t>FC Nro.14115 Real:0001-00000007 TYNSA S.R.L.</t>
  </si>
  <si>
    <t>FC Nro.14150 Real:0003-00005038 HOCKEY EQUIPMENT S</t>
  </si>
  <si>
    <t>FC Nro.14116 Real:0001-00000070 RIVEROS DIAZ JESSI</t>
  </si>
  <si>
    <t xml:space="preserve">FC Nro.14142 Real:0002-00000006 DE MARCO MARIA DE </t>
  </si>
  <si>
    <t>FC Nro.14135 Real:0001-00000058 JOAQUIN STAGNARO</t>
  </si>
  <si>
    <t>FC Nro.14132 Real:0001-00000095 CAROLINA BEATRIZ F</t>
  </si>
  <si>
    <t>FC Nro.14144 Real:0002-00000004 MARIA ROSA SEBOUHD</t>
  </si>
  <si>
    <t>FC Nro.14131 Real:0001-00000053 CAROLINA LALANNE</t>
  </si>
  <si>
    <t>FC Nro.14134 Real:0001-00000074 HERNAN MIGUEL FORT</t>
  </si>
  <si>
    <t>FC Nro.14179 Real:0002-00000041 TALMASKY JAVIER AL</t>
  </si>
  <si>
    <t>FC Nro.14126 Real:0003-00005053 HOCKEY EQUIPMENT S</t>
  </si>
  <si>
    <t>FC Nro.14169 Real:0002-00000075 PAPELERA DE FOREST</t>
  </si>
  <si>
    <t>FC Nro.14290 Real:0011-00083700 TRIANGLE S.C.A.</t>
  </si>
  <si>
    <t>FC Nro  188873 Socio EVENTOS HOCKEY - Periodo : 122017</t>
  </si>
  <si>
    <t>FC Nro.14347 Real:0001-00000071 PROVEEDORES VARIOS</t>
  </si>
  <si>
    <t>RIVERO DIAZ YESICA -ENTRENADRA</t>
  </si>
  <si>
    <t>FC Nro.14348 Real:0011-00000021 PROVEEDORES VARIOS</t>
  </si>
  <si>
    <t>FC Nro.14319 Real:0004-00001025 HIERROTODO S.A.</t>
  </si>
  <si>
    <t xml:space="preserve">FC Nro.14554 Real:0002-00000405 ASOC.ARG.ARBITROS </t>
  </si>
  <si>
    <t>FC Nro.14320 Real:0004-00001078 HIERROTODO S.A.</t>
  </si>
  <si>
    <t>FC Nro.14387 Real:0001-00003681 GOMA MITRE DE ABAT</t>
  </si>
  <si>
    <t xml:space="preserve">FC Nro.14388 Real:0005-00015969 HIERROS ABERTURAS </t>
  </si>
  <si>
    <t xml:space="preserve">FC Nro.14389 Real:0005-00015970 HIERROS ABERTURAS </t>
  </si>
  <si>
    <t>FC Nro.14391 Real:0003-00005529 PINTURERIA MENDELL</t>
  </si>
  <si>
    <t>FC Nro.14444 Real:0001-00000067 ANGUIOZAR FLORENCI</t>
  </si>
  <si>
    <t>FC Nro.14500 Real:0004-00001319 EL CHALECITO (DE L</t>
  </si>
  <si>
    <t>FC Nro.14471 Real:0001-00000114 MARTIN ALEJANDRO A</t>
  </si>
  <si>
    <t>FC Nro.14481 Real:0001-00000060 RAMIRO ALEJANDRO C</t>
  </si>
  <si>
    <t>FC Nro.14478 Real:0002-00000022 SPILOTTI MAGRINI M</t>
  </si>
  <si>
    <t>FC Nro.14470 Real:0003-00000001 RAFAEL OSVALDO MON</t>
  </si>
  <si>
    <t>FC Nro.14396 Real:0003-00005134 HOCKEY EQUIPMENT S</t>
  </si>
  <si>
    <t>FC Nro.14424 Real:0002-00001053 BULONERA SER-NAT</t>
  </si>
  <si>
    <t>ARCOS MAMI HOCKEY</t>
  </si>
  <si>
    <t>BARRAGAN</t>
  </si>
  <si>
    <t>FC Nro.14601 Real:0024-00001904 PROVEEDORES VARIOS</t>
  </si>
  <si>
    <t>FC Nro.14600 Real:0012-00510699 PROVEEDORES VARIOS</t>
  </si>
  <si>
    <t>FC Nro.14407 Real:0001-00000067 PEDRO FEDERICO KOH</t>
  </si>
  <si>
    <t xml:space="preserve">FC Nro.14479 Real:0002-00000007 DE MARCO MARIA DE </t>
  </si>
  <si>
    <t>FARMACIA BOTIQUINES</t>
  </si>
  <si>
    <t>FEDERICO CHIMENTI</t>
  </si>
  <si>
    <t>FC Nro.14406 Real:0003-00005157 HOCKEY EQUIPMENT S</t>
  </si>
  <si>
    <t>FC Nro.14473 Real:0001-00000099 CAROLINA BEATRIZ F</t>
  </si>
  <si>
    <t>FC Nro.14405 Real:0003-00005155 HOCKEY EQUIPMENT S</t>
  </si>
  <si>
    <t>FC Nro.14487 Real:0002-00000126 STRATICO GERMAN AN ALDANA BOXER</t>
  </si>
  <si>
    <t xml:space="preserve">FC Nro.14566 Real:0001-00000626 POLO GASTRONOMICO </t>
  </si>
  <si>
    <t>FC Nro.14468 Real:0001-00000079 HERNAN MIGUEL FORT</t>
  </si>
  <si>
    <t>FC Nro  204350 Socio EVENTOS HOCKEY - Periodo : 032018</t>
  </si>
  <si>
    <t>FC Nro.14501 Real:0001-00000127 LEDESMA IGNACIO RO</t>
  </si>
  <si>
    <t>FC Nro.14571 Real:0002-00000062 STAZZONE MARIELA M</t>
  </si>
  <si>
    <t>FC Nro.14572 Real:0003-00005167 HOCKEY EQUIPMENT S</t>
  </si>
  <si>
    <t>FC Nro.14467 Real:0002-00000742 ALAMBRADOS LEDESMA</t>
  </si>
  <si>
    <t>FC Nro.14527 Real:0001-00000054 CAROLINA LALANNE</t>
  </si>
  <si>
    <t>FC Nro.14488 Real:0001-00000001 MARTIN DANIEL HERR</t>
  </si>
  <si>
    <t>FC Nro.14574 Real:0001-00000125 AGUSTIN FELIPE CAT</t>
  </si>
  <si>
    <t xml:space="preserve">FC Nro.14567 Real:0001-00000627 POLO GASTRONOMICO </t>
  </si>
  <si>
    <t>FC Nro.14530 Real:0003-00005181 HOCKEY EQUIPMENT S</t>
  </si>
  <si>
    <t>FC Nro.14655 Real:0004-00001402 EL CHALECITO (DE L</t>
  </si>
  <si>
    <t>FC Nro.14620 Real:0001-00000068 PEDRO FEDERICO KOH</t>
  </si>
  <si>
    <t>FC Nro.14556 Real:0001-00000164 PROVEEDORES VARIOS</t>
  </si>
  <si>
    <t>FC Nro.14528 Real:0001-00000003 BIBBO ERICA SABRIN</t>
  </si>
  <si>
    <t>FC Nro.14673 Real:0001-00087985 PROVEEDORES VARIOS</t>
  </si>
  <si>
    <t xml:space="preserve">FC Nro.14648 Real:0001-00000633 POLO GASTRONOMICO </t>
  </si>
  <si>
    <t xml:space="preserve">FC Nro.14649 Real:0001-00000634 POLO GASTRONOMICO </t>
  </si>
  <si>
    <t xml:space="preserve">FC Nro.14650 Real:0001-00000635 POLO GASTRONOMICO </t>
  </si>
  <si>
    <t xml:space="preserve">FC Nro.14651 Real:0001-00000636 POLO GASTRONOMICO </t>
  </si>
  <si>
    <t xml:space="preserve">FC Nro.14652 Real:0001-00000637 POLO GASTRONOMICO </t>
  </si>
  <si>
    <t xml:space="preserve">FC Nro.14647 Real:0001-00000632 POLO GASTRONOMICO </t>
  </si>
  <si>
    <t xml:space="preserve">FC Nro.14654 Real:0001-00000639 POLO GASTRONOMICO </t>
  </si>
  <si>
    <t xml:space="preserve">FC Nro.14653 Real:0001-00000638 POLO GASTRONOMICO </t>
  </si>
  <si>
    <t xml:space="preserve">FC Nro.15097 Real:0002-00000475 ASOC.ARG.ARBITROS </t>
  </si>
  <si>
    <t>FC Nro.14586 Real:0002-00000057 ALEJANDRO JAVIER O</t>
  </si>
  <si>
    <t>FC Nro.14645 Real:0010-00001483 GUILLERMO ARTURO T</t>
  </si>
  <si>
    <t>FC Nro.14635 Real:0001-00000115 MARTIN ALEJANDRO A</t>
  </si>
  <si>
    <t>FC Nro.14729 Real:0003-00001022 SANDOVAL MONTENEGR</t>
  </si>
  <si>
    <t>FC Nro.14696 Real:0003-00000003 RAFAEL OSVALDO MON</t>
  </si>
  <si>
    <t>FC Nro.14639 Real:0002-00000023 SPILOTTI MAGRINI M</t>
  </si>
  <si>
    <t>FC Nro.14641 Real:0001-00000002 MARTIN DANIEL HERR</t>
  </si>
  <si>
    <t xml:space="preserve">FC Nro.14637 Real:0002-00000008 DE MARCO MARIA DE </t>
  </si>
  <si>
    <t>FC Nro.14689 Real:0001-00000129 LEDESMA IGNACIO RO</t>
  </si>
  <si>
    <t>FC Nro.14634 Real:0001-00000062 RAMIRO ALEJANDRO C</t>
  </si>
  <si>
    <t>FC Nro.14700 Real:0002-00000065 STAZZONE MARIELA M</t>
  </si>
  <si>
    <t>FC Nro.14699 Real:0001-00000127 AGUSTIN FELIPE CAT</t>
  </si>
  <si>
    <t>FC Nro.14638 Real:0001-00000100 CAROLINA BEATRIZ F</t>
  </si>
  <si>
    <t>BEBIDAS</t>
  </si>
  <si>
    <t>LUCIANO</t>
  </si>
  <si>
    <t>NICOLE CASALE</t>
  </si>
  <si>
    <t>FC Nro.14705 Real:0001-00000054 RYAN IGNACIO</t>
  </si>
  <si>
    <t>FC Nro.15136 Real:0001-00008578 A.A. DE HOCKEY S/C</t>
  </si>
  <si>
    <t>FC Nro.15448 Real:0001-00008692 A.A. DE HOCKEY S/C</t>
  </si>
  <si>
    <t>FC Nro.14694 Real:0010-00000081 HERNAN MIGUEL FORT</t>
  </si>
  <si>
    <t>FC Nro.14693 Real:0001-00000055 CAROLINA LALANNE</t>
  </si>
  <si>
    <t>FC Nro.14674 Real:0001-00000005 BIBBO ERICA SABRIN</t>
  </si>
  <si>
    <t>FC Nro.14701 Real:0003-00000004 RAFAEL OSVALDO MON</t>
  </si>
  <si>
    <t>FC Nro.14658 Real:0001-00000101 ANGUIOZAR FLORENCI</t>
  </si>
  <si>
    <t>FC Nro.14676 Real:0010-00001502 GUILLERMO ARTURO T</t>
  </si>
  <si>
    <t xml:space="preserve">FC Nro.14899 Real:0002-00000100 MADERAS PACHALITO </t>
  </si>
  <si>
    <t xml:space="preserve">FC Nro.14897 Real:0004-00000363 HIERROS ABERTURAS </t>
  </si>
  <si>
    <t>FC Nro.14898 Real:0002-00001140 BULONERA SER-NAT</t>
  </si>
  <si>
    <t>FC Nro.14702 Real:0001-00000009 TYNSA S.R.L.</t>
  </si>
  <si>
    <t>FC Nro.14703 Real:0001-00000008 TYNSA S.R.L.</t>
  </si>
  <si>
    <t>FC Nro.14857 Real:0002-00000132 STRATICO GERMAN AN</t>
  </si>
  <si>
    <t>FC Nro.14835 Real:0004-00001540 EL CHALECITO (DE L</t>
  </si>
  <si>
    <t xml:space="preserve">FC Nro.14862 Real:0001-00000653 POLO GASTRONOMICO </t>
  </si>
  <si>
    <t xml:space="preserve">FC Nro.14859 Real:0001-00000656 POLO GASTRONOMICO </t>
  </si>
  <si>
    <t xml:space="preserve">FC Nro.14867 Real:0001-00000664 POLO GASTRONOMICO </t>
  </si>
  <si>
    <t xml:space="preserve">FC Nro.14868 Real:0001-00000661 POLO GASTRONOMICO </t>
  </si>
  <si>
    <t xml:space="preserve">FC Nro.14864 Real:0001-00000651 POLO GASTRONOMICO </t>
  </si>
  <si>
    <t xml:space="preserve">FC Nro.14869 Real:0001-00000662 POLO GASTRONOMICO </t>
  </si>
  <si>
    <t xml:space="preserve">FC Nro.14860 Real:0001-00000655 POLO GASTRONOMICO </t>
  </si>
  <si>
    <t xml:space="preserve">FC Nro.14861 Real:0001-00000654 POLO GASTRONOMICO </t>
  </si>
  <si>
    <t xml:space="preserve">FC Nro.14863 Real:0001-00000652 POLO GASTRONOMICO </t>
  </si>
  <si>
    <t xml:space="preserve">FC Nro.14870 Real:0001-00000659 POLO GASTRONOMICO </t>
  </si>
  <si>
    <t xml:space="preserve">FC Nro.14872 Real:0001-00000669 POLO GASTRONOMICO </t>
  </si>
  <si>
    <t xml:space="preserve">FC Nro.14875 Real:0001-00000668 POLO GASTRONOMICO </t>
  </si>
  <si>
    <t xml:space="preserve">FC Nro.14873 Real:0001-00000670 POLO GASTRONOMICO </t>
  </si>
  <si>
    <t xml:space="preserve">FC Nro.14874 Real:0001-00000672 POLO GASTRONOMICO </t>
  </si>
  <si>
    <t xml:space="preserve">FC Nro.14871 Real:0001-00000674 POLO GASTRONOMICO </t>
  </si>
  <si>
    <t xml:space="preserve">FC Nro.14876 Real:0001-00000671 POLO GASTRONOMICO </t>
  </si>
  <si>
    <t xml:space="preserve">FC Nro.14865 Real:0001-00000660 POLO GASTRONOMICO </t>
  </si>
  <si>
    <t xml:space="preserve">FC Nro.14866 Real:0001-00000663 POLO GASTRONOMICO </t>
  </si>
  <si>
    <t xml:space="preserve">FC Nro.14880 Real:0001-00000678 POLO GASTRONOMICO </t>
  </si>
  <si>
    <t xml:space="preserve">FC Nro.14881 Real:0001-00000677 POLO GASTRONOMICO </t>
  </si>
  <si>
    <t xml:space="preserve">FC Nro.14882 Real:0001-00000676 POLO GASTRONOMICO </t>
  </si>
  <si>
    <t xml:space="preserve">FC Nro.14877 Real:0001-00000681 POLO GASTRONOMICO </t>
  </si>
  <si>
    <t xml:space="preserve">FC Nro.14878 Real:0001-00000680 POLO GASTRONOMICO </t>
  </si>
  <si>
    <t xml:space="preserve">FC Nro.14879 Real:0001-00000679 POLO GASTRONOMICO </t>
  </si>
  <si>
    <t xml:space="preserve">FC Nro.14886 Real:0001-00000686 POLO GASTRONOMICO </t>
  </si>
  <si>
    <t xml:space="preserve">FC Nro.14887 Real:0001-00000685 POLO GASTRONOMICO </t>
  </si>
  <si>
    <t xml:space="preserve">FC Nro.14888 Real:0001-00000684 POLO GASTRONOMICO </t>
  </si>
  <si>
    <t xml:space="preserve">FC Nro.14883 Real:0001-00000689 POLO GASTRONOMICO </t>
  </si>
  <si>
    <t xml:space="preserve">FC Nro.14884 Real:0001-00000687 POLO GASTRONOMICO </t>
  </si>
  <si>
    <t xml:space="preserve">FC Nro.14885 Real:0001-00000688 POLO GASTRONOMICO </t>
  </si>
  <si>
    <t>TRABAJOS PALCO HOCKEY</t>
  </si>
  <si>
    <t>FERNANDO SCHMIDT</t>
  </si>
  <si>
    <t>FC Nro.14893 Real:0001-00000001 FERNANDO SCHMIDT</t>
  </si>
  <si>
    <t>FC Nro.15111 Real:0006-00136763 PROVEEDORES VARIOS</t>
  </si>
  <si>
    <t>FC Nro.14716 Real:0001-00000069 PEDRO FEDERICO KOH</t>
  </si>
  <si>
    <t>FC Nro.14728 Real:0001-00000151 MARTIN ALEJANDRO ALLENDE -ENTRENADOR</t>
  </si>
  <si>
    <t>FC Nro.14719 Real:0002-00000059 ALEJANDRO JAVIER OLIVAS- ROSETO WALTER</t>
  </si>
  <si>
    <t>FC Nro.14717 Real:0003-00005282 HOCKEY EQUIPMENT S</t>
  </si>
  <si>
    <t>FC Nro.14718 Real:0003-00005283 HOCKEY EQUIPMENT S</t>
  </si>
  <si>
    <t xml:space="preserve">FC Nro.14777 Real:0002-00000524 ASOC.ARG.ARBITROS </t>
  </si>
  <si>
    <t>FC Nro.14779 Real:0001-00000130 LEDESMA IGNACIO RO</t>
  </si>
  <si>
    <t>FC Nro.14724 Real:0001-00000064 RAMIRO ALEJANDRO C</t>
  </si>
  <si>
    <t>FC Nro.14710 Real:0001-00000129 AGUSTIN FELIPE CAT</t>
  </si>
  <si>
    <t>FC Nro.14736 Real:0001-00000001 MORANDO IGNACIO</t>
  </si>
  <si>
    <t>FC Nro.14894 Real:0001-00000006 FERNANDO SCHMIDT</t>
  </si>
  <si>
    <t>FC Nro.14711 Real:0001-00000003 MARTIN DANIEL HERR</t>
  </si>
  <si>
    <t xml:space="preserve">FC Nro.14727 Real:0001-00000014 DE MARCO MARIA DE </t>
  </si>
  <si>
    <t xml:space="preserve">FC Nro.14723 Real:0003-00000005 RAFAEL OSVALDO MONTAÑARO </t>
  </si>
  <si>
    <t xml:space="preserve">FC Nro.15044 Real:0001-00000693 POLO GASTRONOMICO </t>
  </si>
  <si>
    <t xml:space="preserve">FC Nro.15045 Real:0001-00000694 POLO GASTRONOMICO </t>
  </si>
  <si>
    <t xml:space="preserve">FC Nro.15042 Real:0001-00000691 POLO GASTRONOMICO </t>
  </si>
  <si>
    <t xml:space="preserve">FC Nro.15043 Real:0001-00000692 POLO GASTRONOMICO </t>
  </si>
  <si>
    <t xml:space="preserve">FC Nro.15048 Real:0001-00000699 POLO GASTRONOMICO </t>
  </si>
  <si>
    <t xml:space="preserve">FC Nro.15046 Real:0001-00000697 POLO GASTRONOMICO </t>
  </si>
  <si>
    <t xml:space="preserve">FC Nro.15047 Real:0001-00000698 POLO GASTRONOMICO </t>
  </si>
  <si>
    <t xml:space="preserve">FC Nro.15049 Real:0001-00000700 POLO GASTRONOMICO </t>
  </si>
  <si>
    <t>FC Nro.14773 Real:0001-00000055 RYAN IGNACIO</t>
  </si>
  <si>
    <t>FC Nro  195660 Socio AYERDI SRL - Periodo : 052018</t>
  </si>
  <si>
    <t>FC Nro.14836 Real:0001-00000010 TYNSA S.R.L.</t>
  </si>
  <si>
    <t>FC Nro.14720 Real:0001-00000104 ANGUIOZAR FLORENCI</t>
  </si>
  <si>
    <t>FC Nro.15447 Real:0001-00009199 A.A. DE HOCKEY S/C</t>
  </si>
  <si>
    <t>FC Nro.14786 Real:0001-00000001 CAROLINA BEATRIZ F</t>
  </si>
  <si>
    <t xml:space="preserve">FC Nro.15050 Real:0001-00000703 POLO GASTRONOMICO </t>
  </si>
  <si>
    <t xml:space="preserve">FC Nro.15052 Real:0001-00000705 POLO GASTRONOMICO </t>
  </si>
  <si>
    <t xml:space="preserve">FC Nro.15051 Real:0001-00000704 POLO GASTRONOMICO </t>
  </si>
  <si>
    <t xml:space="preserve">FC Nro.15053 Real:0001-00000706 POLO GASTRONOMICO </t>
  </si>
  <si>
    <t xml:space="preserve">FC Nro.15054 Real:0001-00000707 POLO GASTRONOMICO </t>
  </si>
  <si>
    <t>FC Nro.14918 Real:0001-00000056 CAROLINA LALANNE</t>
  </si>
  <si>
    <t xml:space="preserve">FC Nro.14896 Real:0001-00009593 HIERROS ABERTURAS </t>
  </si>
  <si>
    <t>FC Nro.14781 Real:0002-00000001 BARILLARO JORGE IG</t>
  </si>
  <si>
    <t>FC Nro.14837 Real:0011-00039816 VENTRE MADERAS SRL</t>
  </si>
  <si>
    <t>FC Nro.14895 Real:0001-00000007 FERNANDO SCHMIDT</t>
  </si>
  <si>
    <t>FC Nro.14920 Real:0011-00000083 HERNAN MIGUEL FORT</t>
  </si>
  <si>
    <t xml:space="preserve">FC Nro.14992 Real:0002-00000568 ASOC.ARG.ARBITROS </t>
  </si>
  <si>
    <t xml:space="preserve">FC Nro.15055 Real:0001-00000713 POLO GASTRONOMICO </t>
  </si>
  <si>
    <t xml:space="preserve">FC Nro.15058 Real:0001-00000716 POLO GASTRONOMICO </t>
  </si>
  <si>
    <t xml:space="preserve">FC Nro.15060 Real:0001-00000718 POLO GASTRONOMICO </t>
  </si>
  <si>
    <t xml:space="preserve">FC Nro.15057 Real:0001-00000715 POLO GASTRONOMICO </t>
  </si>
  <si>
    <t xml:space="preserve">FC Nro.15056 Real:0001-00000714 POLO GASTRONOMICO </t>
  </si>
  <si>
    <t xml:space="preserve">FC Nro.15059 Real:0001-00000717 POLO GASTRONOMICO </t>
  </si>
  <si>
    <t>FC Nro.15026 Real:0004-00001667 EL CHALECITO (DE L</t>
  </si>
  <si>
    <t>FC Nro.14932 Real:0001-00000070 PEDRO FEDERICO KOH</t>
  </si>
  <si>
    <t xml:space="preserve">FC Nro.15062 Real:0001-00000721 POLO GASTRONOMICO </t>
  </si>
  <si>
    <t xml:space="preserve">FC Nro.15064 Real:0001-00000723 POLO GASTRONOMICO </t>
  </si>
  <si>
    <t xml:space="preserve">FC Nro.15061 Real:0001-00000720 POLO GASTRONOMICO </t>
  </si>
  <si>
    <t xml:space="preserve">FC Nro.15063 Real:0001-00000722 POLO GASTRONOMICO </t>
  </si>
  <si>
    <t xml:space="preserve">FC Nro.15065 Real:0001-00000724 POLO GASTRONOMICO </t>
  </si>
  <si>
    <t xml:space="preserve">FC Nro.15066 Real:0001-00000725 POLO GASTRONOMICO </t>
  </si>
  <si>
    <t xml:space="preserve">FC Nro.15067 Real:0001-00000726 POLO GASTRONOMICO </t>
  </si>
  <si>
    <t xml:space="preserve">FC Nro.15068 Real:0001-00000727 POLO GASTRONOMICO </t>
  </si>
  <si>
    <t xml:space="preserve">FC Nro.15069 Real:0001-00000729 POLO GASTRONOMICO </t>
  </si>
  <si>
    <t xml:space="preserve">FC Nro.15070 Real:0001-00000730 POLO GASTRONOMICO </t>
  </si>
  <si>
    <t xml:space="preserve">FC Nro.15072 Real:0001-00000732 POLO GASTRONOMICO </t>
  </si>
  <si>
    <t xml:space="preserve">FC Nro.15073 Real:0001-00000733 POLO GASTRONOMICO </t>
  </si>
  <si>
    <t xml:space="preserve">FC Nro.15074 Real:0001-00000734 POLO GASTRONOMICO </t>
  </si>
  <si>
    <t xml:space="preserve">FC Nro.15071 Real:0001-00000731 POLO GASTRONOMICO </t>
  </si>
  <si>
    <t>FC Nro.15027 Real:0002-00000135 STRATICO GERMAN AN</t>
  </si>
  <si>
    <t>FC Nro.14978 Real:0001-00000066 RAMIRO ALEJANDRO C</t>
  </si>
  <si>
    <t>FC Nro.14980 Real:0003-00000006 RAFAEL OSVALDO MON</t>
  </si>
  <si>
    <t>FC Nro.14979 Real:0001-00000152 MARTIN ALEJANDRO A</t>
  </si>
  <si>
    <t xml:space="preserve">FC Nro.14993 Real:0002-00000602 ASOC.ARG.ARBITROS </t>
  </si>
  <si>
    <t>FC Nro.14983 Real:0001-00000002 MORANDO IGNACIO</t>
  </si>
  <si>
    <t>FC Nro.15025 Real:0001-00000106 ANGUIOZAR FLORENCI</t>
  </si>
  <si>
    <t>FC Nro.15028 Real:0002-00000332 HEAVY &amp; BRO AIR CO</t>
  </si>
  <si>
    <t>FC Nro.15089 Real:6832-00045014 INC S.A. (CARREFOU</t>
  </si>
  <si>
    <t>FC Nro.15032 Real:0001-00000152 LEDESMA IGNACIO RO</t>
  </si>
  <si>
    <t>FC Nro.14952 Real:0001-00000057 RYAN IGNACIO</t>
  </si>
  <si>
    <t>FC Nro.14954 Real:0005-00000788 RUEDAS MORON DE RO</t>
  </si>
  <si>
    <t>FC Nro.14956 Real:0001-00000004 MARTIN DANIEL HERR PRIMERA A</t>
  </si>
  <si>
    <t>FC Nro.15029 Real:0001-00000007 DESINVIAL S.A.</t>
  </si>
  <si>
    <t xml:space="preserve">FC Nro.15273 Real:0001-00000770 POLO GASTRONOMICO </t>
  </si>
  <si>
    <t xml:space="preserve">FC Nro.15274 Real:0001-00000771 POLO GASTRONOMICO </t>
  </si>
  <si>
    <t>FC Nro.15038 Real:0001-00000002 CAROLINA BEATRIZ F</t>
  </si>
  <si>
    <t xml:space="preserve">FC Nro.15040 Real:0001-00000020 DE MARCO MARIA DE </t>
  </si>
  <si>
    <t>FC Nro.15117 Real:0002-00000002 BARILLARO JORGE IG</t>
  </si>
  <si>
    <t>FC Nro.15035 Real:0011-00000084 HERNAN MIGUEL FORT</t>
  </si>
  <si>
    <t>FC Nro.15087 Real:0001-00000154 PROVEEDORES VARIOS</t>
  </si>
  <si>
    <t>REFERATO</t>
  </si>
  <si>
    <t xml:space="preserve">FC Nro.15275 Real:0001-00000774 POLO GASTRONOMICO </t>
  </si>
  <si>
    <t xml:space="preserve">FC Nro.15276 Real:0001-00000777 POLO GASTRONOMICO </t>
  </si>
  <si>
    <t>FC Nro.15449 Real:0001-00009783 A.A. DE HOCKEY S/C</t>
  </si>
  <si>
    <t>FC Nro.15030 Real:0001-00000057 CAROLINA LALANNE</t>
  </si>
  <si>
    <t>FC Nro.15137 Real:0001-00009905 A.A. DE HOCKEY S/C</t>
  </si>
  <si>
    <t>FC Nro.15135 Real:0001-00000151 AGUSTIN FELIPE CAT</t>
  </si>
  <si>
    <t>REINTEGRO GASTOS</t>
  </si>
  <si>
    <t xml:space="preserve">FC Nro.15107 Real:0002-00000652 ASOC.ARG.ARBITROS </t>
  </si>
  <si>
    <t>FC Nro.15129 Real:0004-00001812 EL CHALECITO (DE L</t>
  </si>
  <si>
    <t>FC Nro.15110 Real:0011-00089876 TRIANGLE S.C.A.</t>
  </si>
  <si>
    <t xml:space="preserve">FC Nro.15279 Real:0001-00000785 POLO GASTRONOMICO </t>
  </si>
  <si>
    <t xml:space="preserve">FC Nro.15277 Real:0001-00000780 POLO GASTRONOMICO </t>
  </si>
  <si>
    <t xml:space="preserve">FC Nro.15278 Real:0001-00000784 POLO GASTRONOMICO </t>
  </si>
  <si>
    <t>FC Nro.15119 Real:0001-00000114 PROVEEDORES VARIOS</t>
  </si>
  <si>
    <t>FC Nro.15167 Real:0001-00000070 RAMIRO ALEJANDRO C</t>
  </si>
  <si>
    <t>FC Nro.15244 Real:0001-00000153 MARTIN ALEJANDRO A</t>
  </si>
  <si>
    <t>FC Nro.15170 Real:0001-00000155 LEDESMA IGNACIO RO</t>
  </si>
  <si>
    <t>FC Nro.15162 Real:0001-00000005 MARTIN DANIEL HERR</t>
  </si>
  <si>
    <t>FC Nro.15156 Real:0001-00000071 PEDRO FEDERICO KOH</t>
  </si>
  <si>
    <t>LO QUE ESTA EN AMARILLO ES EN NEGRO NO ESTA PASADO AL SISTEMA $ 89383,47</t>
  </si>
  <si>
    <t>GASTOS GIRA HOCKEY</t>
  </si>
  <si>
    <t xml:space="preserve">GIRA HOCKEY </t>
  </si>
  <si>
    <t>GONZALO COCINA</t>
  </si>
  <si>
    <t>ANDRES MORANDO</t>
  </si>
  <si>
    <t>RESUMEN FINANCIERO HOCKEY</t>
  </si>
  <si>
    <t>Fecha</t>
  </si>
  <si>
    <t>Concepto</t>
  </si>
  <si>
    <t>CON FACTURA</t>
  </si>
  <si>
    <t>SIN FACTURA</t>
  </si>
  <si>
    <t>INGRESOS</t>
  </si>
  <si>
    <t>CUENTA OTROS EGRESOS RUGBY SALDO DESDE 01/07/2017 HASTA 31/07/2018</t>
  </si>
  <si>
    <t xml:space="preserve">FC Nro.13456 Real:0001-00000064 POLO GASTRONOMICO </t>
  </si>
  <si>
    <t>FC Nro.13452 Real:0001-00000417 DUBLIN DE SCALLY M</t>
  </si>
  <si>
    <t>FC Nro.13458 Real:0001-00000002 BRANDARIZ RODRIGO (40% DE $ 42000)</t>
  </si>
  <si>
    <t>FC Nro.13467 Real:0001-00000017 SANTIAGO CORREA</t>
  </si>
  <si>
    <t>FC Nro.13653 Real:0003-00000011 CARLOS AUGUSTO MOH</t>
  </si>
  <si>
    <t>FC Nro.13532 Real:0003-00004221 PINTURERIA MENDELL</t>
  </si>
  <si>
    <t xml:space="preserve">FC Nro.15453 Real:0005-00000871 UNION DE RUGBY DE </t>
  </si>
  <si>
    <t>FC Nro.13514 Real:0003-00004288 PINTURERIA MENDELL</t>
  </si>
  <si>
    <t>FC Nro.13538 Real:0004-00018548 QUEFIAM S.A.</t>
  </si>
  <si>
    <t xml:space="preserve">FC Nro.13539 Real:0001-00001074 MIRAMAR DE ROSANA </t>
  </si>
  <si>
    <t>INGRESOS CUOTAS JULIO</t>
  </si>
  <si>
    <t>FC Nro.13686 Real:0001-00000441 DUBLIN DE SCALLY M</t>
  </si>
  <si>
    <t>FC Nro.13590 Real:0003-00004357 PINTURERIA MENDELL</t>
  </si>
  <si>
    <t>FC Nro.13593 Real:0001-00000119 NORWAY DE BRENDA S</t>
  </si>
  <si>
    <t>ENTRENADORA INFANTILES</t>
  </si>
  <si>
    <t>FC Nro.13632 Real:0002-00000159 SANTIAGO PEDRO ABR (40% DE $ 41000)</t>
  </si>
  <si>
    <t>FC Nro.13594 Real:0003-00000015 CARLOS AUGUSTO MOH</t>
  </si>
  <si>
    <t>FC Nro.13635 Real:0001-00000018 SANTIAGO CORREA</t>
  </si>
  <si>
    <t>FC Nro.13607 Real:0003-00000032 RIQUELME DOMINGO R</t>
  </si>
  <si>
    <t>FC Nro.13700 Real:0003-00004383 PINTURERIA MENDELL</t>
  </si>
  <si>
    <t xml:space="preserve">FC Nro.13694 Real:0003-00000027 HORDIEICHUK LIDIA </t>
  </si>
  <si>
    <t>FC Nro.13697 Real:0003-00004413 PINTURERIA MENDELL</t>
  </si>
  <si>
    <t xml:space="preserve">FC Nro.13690 Real:0003-00000028 HORDIEICHUK LIDIA </t>
  </si>
  <si>
    <t>FC Nro.13709 Real:0003-00004470 PINTURERIA MENDELL</t>
  </si>
  <si>
    <t>FC Nro.13769 Real:0001-00000003 BRANDARIZ RODRIGO (40% DE $ 40000)</t>
  </si>
  <si>
    <t>INGRESOS CUOTAS AGOSTO</t>
  </si>
  <si>
    <t>FC Nro.13806 Real:0001-00000469 DUBLIN DE SCALLY M</t>
  </si>
  <si>
    <t>FC Nro.13736 Real:0003-00000017 CARLOS AUGUSTO MOH</t>
  </si>
  <si>
    <t>FC Nro.13753 Real:0001-00000021 SANTIAGO CORREA</t>
  </si>
  <si>
    <t xml:space="preserve">FC Nro.13799 Real:0003-00000030 HORDIEICHUK LIDIA </t>
  </si>
  <si>
    <t>FC Nro.13802 Real:0003-00004501 PINTURERIA MENDELL</t>
  </si>
  <si>
    <t xml:space="preserve">FC Nro.13726 Real:0001-00001170 MIRAMAR DE ROSANA </t>
  </si>
  <si>
    <t>FC Nro.13798 Real:0003-00004529 PINTURERIA MENDELL</t>
  </si>
  <si>
    <t>FC Nro.13855 Real:0003-00004566 PINTURERIA MENDELL</t>
  </si>
  <si>
    <t>PREP FISICO M14</t>
  </si>
  <si>
    <t>FC Nro.13856 Real:0003-00004596 PINTURERIA MENDELL</t>
  </si>
  <si>
    <t>FC Nro.13846 Real:0002-00000124 TOMAS IGNACIO SANG</t>
  </si>
  <si>
    <t>INGRESOS CUOTAS SEPTIEMBRE</t>
  </si>
  <si>
    <t>FC Nro.13816 Real:0002-00000162 SANTIAGO PEDRO ABR (40% DE $ 41000,-)</t>
  </si>
  <si>
    <t xml:space="preserve">FC Nro.13809 Real:0002-00000002 LONERA HURLINGHAM </t>
  </si>
  <si>
    <t>FC Nro.13854 Real:0003-00004685 PINTURERIA MENDELL</t>
  </si>
  <si>
    <t>FC Nro.13826 Real:0001-00000478 DUBLIN DE SCALLY M</t>
  </si>
  <si>
    <t>FC Nro.13822 Real:0003-00000023 CARLOS AUGUSTO MOH</t>
  </si>
  <si>
    <t>FC Nro.13845 Real:0001-00000023 SANTIAGO CORREA</t>
  </si>
  <si>
    <t>FC Nro.13919 Real:0003-00000037 RIQUELME DOMINGO R</t>
  </si>
  <si>
    <t>FC Nro.13853 Real:0003-00004664 PINTURERIA MENDELL</t>
  </si>
  <si>
    <t>FC Nro.13883 Real:0004-00020364 QUEFIAM S.A.</t>
  </si>
  <si>
    <t xml:space="preserve">FC Nro.13928 Real:0003-00000036 HORDIEICHUK LIDIA </t>
  </si>
  <si>
    <t>FC Nro.13962 Real:0003-00004718 PINTURERIA MENDELL</t>
  </si>
  <si>
    <t>INGRESOS CUOTAS OCTUBRE</t>
  </si>
  <si>
    <t>FC Nro.14021 Real:0002-00000126 TOMAS IGNACIO SANG</t>
  </si>
  <si>
    <t>FC Nro.13955 Real:0003-00000038 RIQUELME DOMINGO R</t>
  </si>
  <si>
    <t>FC Nro.14043 Real:0002-00000048 FERNANDO FUSCO</t>
  </si>
  <si>
    <t>FC Nro.13943 Real:0004-00020631 QUEFIAM S.A.</t>
  </si>
  <si>
    <t>FC Nro.14029 Real:0001-00000061 BULACIOS KEENA MAT</t>
  </si>
  <si>
    <t>FC Nro.13958 Real:0003-00001747 PINTURERIA MENDELL</t>
  </si>
  <si>
    <t>FC Nro.14045 Real:0001-00000025 SANTIAGO CORREA</t>
  </si>
  <si>
    <t>FC Nro.13952 Real:0003-00076098 PROVEEDORES VARIOS</t>
  </si>
  <si>
    <t>FC Nro.14033 Real:0001-00000493 DUBLIN DE SCALLY M</t>
  </si>
  <si>
    <t>FC Nro.14044 Real:0003-00000025 CARLOS AUGUSTO MOH</t>
  </si>
  <si>
    <t>FC Nro.13980 Real:0003-00000040 RIQUELME DOMINGO R</t>
  </si>
  <si>
    <t>FC Nro.14019 Real:0001-00000004 BRANDARIZ RODRIGO (40% DE $43000)</t>
  </si>
  <si>
    <t>FC Nro.13981 Real:0004-00020829 QUEFIAM S.A.</t>
  </si>
  <si>
    <t>FC Nro.14105 Real:0001-00000510 DUBLIN DE SCALLY M</t>
  </si>
  <si>
    <t>FC Nro.14016 Real:0003-00004812 PINTURERIA MENDELL</t>
  </si>
  <si>
    <t>SEVEN OLIVOS</t>
  </si>
  <si>
    <t>FC Nro.14012 Real:0003-00076704 PROVEEDORES VARIOS</t>
  </si>
  <si>
    <t>INGRESOS CUOTAS NOVIEMBRE</t>
  </si>
  <si>
    <t xml:space="preserve">FC Nro.14085 Real:0002-00000011 LONERA HURLINGHAM </t>
  </si>
  <si>
    <t>FC Nro.14139 Real:0001-00000108 DE BUONO PABLO</t>
  </si>
  <si>
    <t>FC Nro.14151 Real:0001-00000062 BULACIOS KEENA MAT</t>
  </si>
  <si>
    <t>FC Nro.14143 Real:0003-00000002 TOMAS IGNACIO SANG</t>
  </si>
  <si>
    <t>FC Nro.14136 Real:0002-00000167 SANTIAGO PEDRO ABR (40% DE $ 40000)</t>
  </si>
  <si>
    <t>FC Nro.14138 Real:0003-00000029 CARLOS AUGUSTO MOH</t>
  </si>
  <si>
    <t>FC Nro.14174 Real:0003-00005131 PINTURERIA MENDELL</t>
  </si>
  <si>
    <t>INGRESOS CUOTAS DICIEMBRE</t>
  </si>
  <si>
    <t>INGRESOS CUOTAS ENERO 2018</t>
  </si>
  <si>
    <t>FC Nro.14312 Real:0003-00005353 PINTURERIA MENDELL</t>
  </si>
  <si>
    <t>FC Nro.15487 Real:0001-20022018 PROVEEDORES VARIOS</t>
  </si>
  <si>
    <t>FC Nro.14374 Real:0001-00000271 SANTILLAN HUGO GAB</t>
  </si>
  <si>
    <t>INGRESOS CUOTAS FEBRERO</t>
  </si>
  <si>
    <t>FC Nro.14480 Real:0001-00000001 ABREGO MARIANO OSC (40% DE $ 46000,-)</t>
  </si>
  <si>
    <t>FC Nro.14474 Real:0001-00000054 SANTIAGO CORREA</t>
  </si>
  <si>
    <t>FC Nro.14446 Real:0001-00000571 DUBLIN DE SCALLY M</t>
  </si>
  <si>
    <t>FC Nro.14419 Real:0001-00000012 PERAZZO HERNAN PAB</t>
  </si>
  <si>
    <t>FC Nro.14410 Real:0010-00000342 CAMBRILS DISTRIBUC</t>
  </si>
  <si>
    <t>MISTICA</t>
  </si>
  <si>
    <t>FC Nro.14671 Real:0010-00033533 PROVEEDORES VARIOS</t>
  </si>
  <si>
    <t>FC Nro.14669 Real:0001-00001057 PROVEEDORES VARIOS</t>
  </si>
  <si>
    <t>FC Nro.14670 Real:7433-00371533 PROVEEDORES VARIOS</t>
  </si>
  <si>
    <t>FC Nro.14552 Real:0002-00000614 REMIS STAR SRL</t>
  </si>
  <si>
    <t>FC Nro.14486 Real:0001-00000001 MIÑO EXEQUIEL EDUA</t>
  </si>
  <si>
    <t>FC Nro.14507 Real:0011-00001780 SUPER PANCHISIMO</t>
  </si>
  <si>
    <t>FC Nro.14505 Real:0002-00060429 PROVEEDORES VARIOS</t>
  </si>
  <si>
    <t>FC Nro.14506 Real:0003-00009833 PROVEEDORES VARIOS</t>
  </si>
  <si>
    <t xml:space="preserve">FC Nro.14568 Real:0001-00000629 POLO GASTRONOMICO </t>
  </si>
  <si>
    <t>31 TIEMPOS</t>
  </si>
  <si>
    <t xml:space="preserve">FC Nro.14569 Real:0001-00000630 POLO GASTRONOMICO </t>
  </si>
  <si>
    <t xml:space="preserve">FC Nro.14570 Real:0001-00000631 POLO GASTRONOMICO </t>
  </si>
  <si>
    <t>FC Nro.14540 Real:0011-00000117 UNICOR DE LUCAS AG</t>
  </si>
  <si>
    <t>PUBLICIDAD</t>
  </si>
  <si>
    <t>FC Nro.14542 Real:0011-00001783 SUPER PANCHISIMO</t>
  </si>
  <si>
    <t xml:space="preserve">FC Nro.14575 Real:0059-00000442 NINE DE CASA NINE </t>
  </si>
  <si>
    <t xml:space="preserve">FC Nro.14684 Real:0001-00000641 POLO GASTRONOMICO </t>
  </si>
  <si>
    <t xml:space="preserve">FC Nro.14686 Real:0001-00000643 POLO GASTRONOMICO </t>
  </si>
  <si>
    <t xml:space="preserve">FC Nro.14685 Real:0001-00000642 POLO GASTRONOMICO </t>
  </si>
  <si>
    <t xml:space="preserve">FC Nro.14687 Real:0001-00000644 POLO GASTRONOMICO </t>
  </si>
  <si>
    <t>INGRESOS CUOTAS MARZO</t>
  </si>
  <si>
    <t>FC Nro.14675 Real:0001-00000576 DUBLIN DE SCALLY M</t>
  </si>
  <si>
    <t xml:space="preserve">FC Nro.14573 Real:0002-00000028 ALANIS LEANDRO A. </t>
  </si>
  <si>
    <t>FC Nro.14704 Real:0001-00001549 PROVEEDORES VARIOS</t>
  </si>
  <si>
    <t>FC Nro.14646 Real:0003-00000004 TOMAS IGNACIO SANG</t>
  </si>
  <si>
    <t>FC Nro.14692 Real:0003-00000005 TOMAS IGNACIO SANG</t>
  </si>
  <si>
    <t>FC Nro.14656 Real:0011-00001787 SUPER PANCHISIMO</t>
  </si>
  <si>
    <t>FC Nro.14695 Real:0001-00000055 SANTIAGO CORREA</t>
  </si>
  <si>
    <t>FC Nro.14698 Real:0001-00000002 ABREGO MARIANO OSC (40% DE $ 49000,-)</t>
  </si>
  <si>
    <t xml:space="preserve">FC Nro.14644 Real:0002-00000046 LONERA HURLINGHAM </t>
  </si>
  <si>
    <t>FC Nro.14672 Real:0002-00008569 PROVEEDORES VARIOS</t>
  </si>
  <si>
    <t>FC Nro.14756 Real:0001-00000020 PERAZZO HERNAN PAB</t>
  </si>
  <si>
    <t xml:space="preserve">CONOS </t>
  </si>
  <si>
    <t>FC Nro.14737 Real:0002-00000422 MENUDENCIAS DANY D</t>
  </si>
  <si>
    <t>FC Nro.14759 Real:0001-00000051 PROVEEDORES VARIOS</t>
  </si>
  <si>
    <t xml:space="preserve">FC Nro.14788 Real:0001-00000650 POLO GASTRONOMICO </t>
  </si>
  <si>
    <t xml:space="preserve">FC Nro.14808 Real:0002-00000047 LONERA HURLINGHAM </t>
  </si>
  <si>
    <t xml:space="preserve">FC Nro.14789 Real:0000-00000657 POLO GASTRONOMICO </t>
  </si>
  <si>
    <t xml:space="preserve">FC Nro.14793 Real:0001-00000667 POLO GASTRONOMICO </t>
  </si>
  <si>
    <t xml:space="preserve">FC Nro.14790 Real:0001-00000658 POLO GASTRONOMICO </t>
  </si>
  <si>
    <t xml:space="preserve">FC Nro.14791 Real:0001-00000665 POLO GASTRONOMICO </t>
  </si>
  <si>
    <t xml:space="preserve">FC Nro.14792 Real:0001-00000666 POLO GASTRONOMICO </t>
  </si>
  <si>
    <t>FC Nro.14757 Real:0001-00000026 PERAZZO HERNAN PAB</t>
  </si>
  <si>
    <t>MEDALLON DE CARNE</t>
  </si>
  <si>
    <t xml:space="preserve">FC Nro.14794 Real:0001-00000675 POLO GASTRONOMICO </t>
  </si>
  <si>
    <t>FC Nro.14774 Real:0003-00000057 FABIAN SANTALICES</t>
  </si>
  <si>
    <t xml:space="preserve">FC Nro.14795 Real:0001-00000682 POLO GASTRONOMICO </t>
  </si>
  <si>
    <t xml:space="preserve">FC Nro.14796 Real:0001-00000683 POLO GASTRONOMICO </t>
  </si>
  <si>
    <t>FC Nro.14715 Real:0003-00000010 TOMAS IGNACIO SANG</t>
  </si>
  <si>
    <t>FC Nro.14775 Real:0001-00000595 DUBLIN DE SCALLY M</t>
  </si>
  <si>
    <t>INGRESOS CUOTAS ABRIL</t>
  </si>
  <si>
    <t>FC Nro.14738 Real:0002-00000427 MENUDENCIAS DANY D</t>
  </si>
  <si>
    <t>FC Nro.14725 Real:0001-00000059 SANTIAGO CORREA</t>
  </si>
  <si>
    <t>FC Nro.14787 Real:0001-00000003 ABREGO MARIANO OSC (40% DE $ 18800)</t>
  </si>
  <si>
    <t>FC Nro.14853 Real:0001-00000459 PROVEEDORES VARIOS</t>
  </si>
  <si>
    <t>FC Nro.14852 Real:0001-00038830 PROVEEDORES VARIOS</t>
  </si>
  <si>
    <t xml:space="preserve">FC Nro.15075 Real:0001-00000690 POLO GASTRONOMICO </t>
  </si>
  <si>
    <t xml:space="preserve">FC Nro.15076 Real:0001-00000695 POLO GASTRONOMICO </t>
  </si>
  <si>
    <t xml:space="preserve">FC Nro.15077 Real:0001-00000696 POLO GASTRONOMICO </t>
  </si>
  <si>
    <t xml:space="preserve">FC Nro.15078 Real:0001-00000702 POLO GASTRONOMICO </t>
  </si>
  <si>
    <t xml:space="preserve">FC Nro.15079 Real:0001-00000709 POLO GASTRONOMICO </t>
  </si>
  <si>
    <t xml:space="preserve">FC Nro.15080 Real:0001-00000710 POLO GASTRONOMICO </t>
  </si>
  <si>
    <t>FC Nro.14854 Real:0004-00006311 PROVEEDORES VARIOS</t>
  </si>
  <si>
    <t>FC Nro.14778 Real:0002-00000091 SPORTSTEC LATINAME</t>
  </si>
  <si>
    <t>FC Nro.14855 Real:0004-00006240 PROVEEDORES VARIOS</t>
  </si>
  <si>
    <t>FC Nro.14785 Real:0010-00000428 CAMBRILS DISTRIBUC</t>
  </si>
  <si>
    <t>FC Nro.14958 Real:2006-00000005 QUICKFOOD S.A.</t>
  </si>
  <si>
    <t>FC Nro.14921 Real:0001-00001634 PROVEEDORES VARIOS</t>
  </si>
  <si>
    <t>FC Nro.14919 Real:0002-00000436 MENUDENCIAS DANY D</t>
  </si>
  <si>
    <t>FC Nro.15019 Real:0001-00038905 PROVEEDORES VARIOS</t>
  </si>
  <si>
    <t xml:space="preserve">FC Nro.15081 Real:0001-00000711 POLO GASTRONOMICO </t>
  </si>
  <si>
    <t xml:space="preserve">FC Nro.15082 Real:0001-00000712 POLO GASTRONOMICO </t>
  </si>
  <si>
    <t xml:space="preserve">FC Nro.15083 Real:0001-00000719 POLO GASTRONOMICO </t>
  </si>
  <si>
    <t>FC Nro.14987 Real:0002-00000103 LA NUBE INQUIETA S</t>
  </si>
  <si>
    <t>FC Nro.14856 Real:0001-00000005 MIÑO EXEQUIEL EDUA</t>
  </si>
  <si>
    <t>FC Nro.14988 Real:0002-00000104 LA NUBE INQUIETA S</t>
  </si>
  <si>
    <t>FLETE SEMILLAS</t>
  </si>
  <si>
    <t xml:space="preserve">FC Nro.15084 Real:0001-00000728 POLO GASTRONOMICO </t>
  </si>
  <si>
    <t>FC Nro.14951 Real:0011-00000140 UNICOR DE LUCAS AG</t>
  </si>
  <si>
    <t>FC Nro.14999 Real:0001-00000039 PERAZZO HERNAN PAB</t>
  </si>
  <si>
    <t>INGRESOS CUOTAS MAYO</t>
  </si>
  <si>
    <t>FC Nro.14950 Real:0011-00000143 UNICOR DE LUCAS AG</t>
  </si>
  <si>
    <t>FC Nro.15092 Real:0183-00053874 MAXICONSUMO S.A.</t>
  </si>
  <si>
    <t>FC Nro.14991 Real:0002-00000001 ABREGO MARIANO OSC (40% DE $ 47000,-)</t>
  </si>
  <si>
    <t>FC Nro.15039 Real:0001-00000062 SANTIAGO CORREA</t>
  </si>
  <si>
    <t>FC Nro.15041 Real:0003-00000015 TOMAS IGNACIO SANG</t>
  </si>
  <si>
    <t xml:space="preserve">FC Nro.15280 Real:0001-00000769 POLO GASTRONOMICO </t>
  </si>
  <si>
    <t xml:space="preserve">FC Nro.15282 Real:0001-00000773 POLO GASTRONOMICO </t>
  </si>
  <si>
    <t xml:space="preserve">FC Nro.15281 Real:0001-00000772 POLO GASTRONOMICO </t>
  </si>
  <si>
    <t>FC Nro.15034 Real:0012-00005514 PROVEEDORES VARIOS</t>
  </si>
  <si>
    <t>FC Nro.15033 Real:0002-00000446 MENUDENCIAS DANY D</t>
  </si>
  <si>
    <t>FC Nro.15144 Real:0003-00000063 FABIAN SANTALICES</t>
  </si>
  <si>
    <t>FC Nro.15004 Real:0001-00001665 PRINCE/CONI DE COG</t>
  </si>
  <si>
    <t>FC Nro.15018 Real:0002-00097953 SUPERMERCADO TERRA</t>
  </si>
  <si>
    <t>PAN</t>
  </si>
  <si>
    <t>FC Nro.15153 Real:0001-00038992 PROVEEDORES VARIOS</t>
  </si>
  <si>
    <t>FC Nro.15143 Real:0002-00671671 CAI XIAOXIA</t>
  </si>
  <si>
    <t xml:space="preserve">FC Nro.15283 Real:0001-00000775 POLO GASTRONOMICO </t>
  </si>
  <si>
    <t xml:space="preserve">FC Nro.15286 Real:0001-00000779 POLO GASTRONOMICO </t>
  </si>
  <si>
    <t xml:space="preserve">FC Nro.15284 Real:0001-00000776 POLO GASTRONOMICO </t>
  </si>
  <si>
    <t xml:space="preserve">FC Nro.15285 Real:0001-00000778 POLO GASTRONOMICO </t>
  </si>
  <si>
    <t>FC Nro.15088 Real:0001-00000105 FEDERICO JAVIER PE</t>
  </si>
  <si>
    <t>FC Nro.15031 Real:0001-00000063 SANTIAGO CORREA</t>
  </si>
  <si>
    <t>FC Nro.15096 Real:0001-00000003 DUBLIN DE SCALLY M</t>
  </si>
  <si>
    <t>FC Nro.15093 Real:0011-00000149 UNICOR DE LUCAS AG</t>
  </si>
  <si>
    <t>FC Nro.15140 Real:2006-00000043 QUICKFOOD S.A.</t>
  </si>
  <si>
    <t xml:space="preserve">FC Nro.15289 Real:0001-00000783 POLO GASTRONOMICO </t>
  </si>
  <si>
    <t xml:space="preserve">FC Nro.15287 Real:0001-00000781 POLO GASTRONOMICO </t>
  </si>
  <si>
    <t xml:space="preserve">FC Nro.15288 Real:0001-00000782 POLO GASTRONOMICO </t>
  </si>
  <si>
    <t>FC Nro.15150 Real:0001-00000106 ESPINTOUR DE ESPIN</t>
  </si>
  <si>
    <t>INGRESOS CUOTAS JUNIO</t>
  </si>
  <si>
    <t>PUBLICIDAD 2018</t>
  </si>
  <si>
    <t>RESUMEN FINANCIERO RUGBY</t>
  </si>
  <si>
    <t>Banco Rio Cheques Diferido</t>
  </si>
  <si>
    <t>ver diferencia de 16000 no es menos ingresos hockey sino un gastos</t>
  </si>
  <si>
    <t>cambiar nombre cuenta ingresos 41204001</t>
  </si>
  <si>
    <t>diferencia de cambio - ver</t>
  </si>
  <si>
    <t>Ingreso Seguro por Robo</t>
  </si>
  <si>
    <t>cuota social a cobrar</t>
  </si>
  <si>
    <t>plan cuotas</t>
  </si>
  <si>
    <t>cuota morosos</t>
  </si>
  <si>
    <t>cuotas hockey</t>
  </si>
  <si>
    <t>h morosos</t>
  </si>
  <si>
    <t>rugby a cobrar</t>
  </si>
  <si>
    <t>rugby morosos</t>
  </si>
  <si>
    <t>anicipo</t>
  </si>
  <si>
    <t>baja</t>
  </si>
  <si>
    <t>socio</t>
  </si>
  <si>
    <t>hockey</t>
  </si>
  <si>
    <t>rugby</t>
  </si>
  <si>
    <t>becas</t>
  </si>
  <si>
    <t>planes de pago</t>
  </si>
  <si>
    <t>cuota sociales a cobrar</t>
  </si>
  <si>
    <t>plan cuota</t>
  </si>
  <si>
    <t>c hockey</t>
  </si>
  <si>
    <t>c morosos</t>
  </si>
  <si>
    <t>anticipo socios</t>
  </si>
  <si>
    <t>ds incobrables</t>
  </si>
  <si>
    <t>cuota</t>
  </si>
  <si>
    <t>Contribucion Anexo Rugby</t>
  </si>
  <si>
    <t>Cuotas Incobrables</t>
  </si>
  <si>
    <t xml:space="preserve">       Federico Fernandez</t>
  </si>
  <si>
    <t>CUOTAS SOCIALES A COBRAR AL 30/06/2018</t>
  </si>
  <si>
    <t>Categoria</t>
  </si>
  <si>
    <t>Codigo_Socio</t>
  </si>
  <si>
    <t>NombreSocio</t>
  </si>
  <si>
    <t>Importe</t>
  </si>
  <si>
    <t xml:space="preserve">VITALICIO                                         </t>
  </si>
  <si>
    <t>5235</t>
  </si>
  <si>
    <t>OSVALDO MIGUEL MARSDEN</t>
  </si>
  <si>
    <t>7329</t>
  </si>
  <si>
    <t>CARLOS NORBERTO LABALE</t>
  </si>
  <si>
    <t>4249</t>
  </si>
  <si>
    <t>DANIEL FELIX CASALE</t>
  </si>
  <si>
    <t>CAMPO</t>
  </si>
  <si>
    <t>7164</t>
  </si>
  <si>
    <t>ADRIAN ALEJANDRO MON</t>
  </si>
  <si>
    <t>9334</t>
  </si>
  <si>
    <t>RODRIGO TOMAS LOVATTO</t>
  </si>
  <si>
    <t xml:space="preserve">ACTIVO                                            </t>
  </si>
  <si>
    <t>Pago Facil</t>
  </si>
  <si>
    <t>MARCOS MASSA</t>
  </si>
  <si>
    <t>MALEN CUBAS MEDINA</t>
  </si>
  <si>
    <t>TOMAS TASISTRO</t>
  </si>
  <si>
    <t>DANIEL ALBERTO SANDOBAL</t>
  </si>
  <si>
    <t>TOMAS AGOSTI</t>
  </si>
  <si>
    <t xml:space="preserve">Debito Automatico                                 </t>
  </si>
  <si>
    <t>AGUSTIN GONÇALVES</t>
  </si>
  <si>
    <t>JEREMIAS ANDRES AGUINALDE REINOSO</t>
  </si>
  <si>
    <t>PATRICIO IMANOL POMPONIO</t>
  </si>
  <si>
    <t>SOFIA VICTORIA GRIMOLDI</t>
  </si>
  <si>
    <t>FRANCO SEBASTIAN BORTOLIN</t>
  </si>
  <si>
    <t>MANUELA GODOY</t>
  </si>
  <si>
    <t>CARINA AZZALI</t>
  </si>
  <si>
    <t xml:space="preserve">Visa                                              </t>
  </si>
  <si>
    <t>NICOLAS GINER</t>
  </si>
  <si>
    <t xml:space="preserve">MasterCard                                        </t>
  </si>
  <si>
    <t>JORGE BENJAMIN JAURE</t>
  </si>
  <si>
    <t>JUANA STOCKER</t>
  </si>
  <si>
    <t>FACUNDO CRISTIN RODRIGUEZ</t>
  </si>
  <si>
    <t>LUCAS VICTORIO MUÑOZ MONTERO</t>
  </si>
  <si>
    <t>MAURICIO EMANUEL CALDEZ</t>
  </si>
  <si>
    <t>CAMILA DAIANA LANDONI</t>
  </si>
  <si>
    <t>NICOLAS ALVAREZ</t>
  </si>
  <si>
    <t>NICOLAS MATIAS BERTINAT</t>
  </si>
  <si>
    <t>PEDRO CAYETANO ARNONE</t>
  </si>
  <si>
    <t>ROBERTO FABIAN ORTEGA</t>
  </si>
  <si>
    <t>AGUSTINA MALEN AIMAR BOBADILLA</t>
  </si>
  <si>
    <t>MATIAS LABALE</t>
  </si>
  <si>
    <t>MARCELO HARRINGTON</t>
  </si>
  <si>
    <t>JOAQUIN TESTA</t>
  </si>
  <si>
    <t>EDUARDO HORACIO GONZALEZ LABALE</t>
  </si>
  <si>
    <t>FLORENCIA SOL VICENTE</t>
  </si>
  <si>
    <t>MARIA SOL JOANDET</t>
  </si>
  <si>
    <t>NICOLAS RUSH</t>
  </si>
  <si>
    <t>PABLO FERNANDO ALEMAN</t>
  </si>
  <si>
    <t>PEDRO DOHERTY</t>
  </si>
  <si>
    <t>JUAN PATRICIO WADE</t>
  </si>
  <si>
    <t>JUAN DIEGO ORTIZ</t>
  </si>
  <si>
    <t>NICOLAS MACKEY</t>
  </si>
  <si>
    <t>DANIELA BELEN CONTRERAS</t>
  </si>
  <si>
    <t>ROCIO DANIELA CUEVAS</t>
  </si>
  <si>
    <t>ROMINA NATALIA SPACCESI</t>
  </si>
  <si>
    <t>MAURICIO GASTON REBOLINI MAIULI</t>
  </si>
  <si>
    <t>JUAN IGNACIO GAVAZZA</t>
  </si>
  <si>
    <t>MARIANO AGU SCHINOCCA</t>
  </si>
  <si>
    <t>ORNELLA AILEN VAZQUEZ</t>
  </si>
  <si>
    <t>PABLO RODOLFO GRIZUTTI</t>
  </si>
  <si>
    <t>FEDERICO TESTONI</t>
  </si>
  <si>
    <t>LUNA LEDESMA</t>
  </si>
  <si>
    <t>GERALDINE ELIANE FREDES</t>
  </si>
  <si>
    <t>CAROLINA NATALIA SERRAVALLE</t>
  </si>
  <si>
    <t>LORENA VANESA DIAZ GOMEZ</t>
  </si>
  <si>
    <t>JUAN MANUEL LOPEZ ALTOBELLO</t>
  </si>
  <si>
    <t>SEBASTIAN MUÑIZ</t>
  </si>
  <si>
    <t xml:space="preserve">CADETE                                            </t>
  </si>
  <si>
    <t>8599</t>
  </si>
  <si>
    <t>NICOLAS AGUSTIN LOZANO</t>
  </si>
  <si>
    <t>8857</t>
  </si>
  <si>
    <t>MATEO PENIDO</t>
  </si>
  <si>
    <t>9117</t>
  </si>
  <si>
    <t>ALEJO EZEQUIEL GARCIA ARANGUEZ</t>
  </si>
  <si>
    <t>9138</t>
  </si>
  <si>
    <t>BAUTISTA SAID SOTOMAYOR</t>
  </si>
  <si>
    <t>9365</t>
  </si>
  <si>
    <t>TOMAS VALENTIN PARSONS</t>
  </si>
  <si>
    <t>9616</t>
  </si>
  <si>
    <t>LUKA CICCONE</t>
  </si>
  <si>
    <t>9739</t>
  </si>
  <si>
    <t>LAUTARO NICOLAS GALKI</t>
  </si>
  <si>
    <t>9791</t>
  </si>
  <si>
    <t>MARIA JOSEFINA TROHA</t>
  </si>
  <si>
    <t>9808</t>
  </si>
  <si>
    <t>ENZO NICOLAS MORENO</t>
  </si>
  <si>
    <t>9838</t>
  </si>
  <si>
    <t>FELIPE ACUÑA</t>
  </si>
  <si>
    <t>9854</t>
  </si>
  <si>
    <t>ALAN FERNANDO PACHECO</t>
  </si>
  <si>
    <t>9858</t>
  </si>
  <si>
    <t>SABRINA GERALDINE RICCA</t>
  </si>
  <si>
    <t>9866</t>
  </si>
  <si>
    <t>ROSARIO BELEN ADORNO CARDONI</t>
  </si>
  <si>
    <t>8962</t>
  </si>
  <si>
    <t>CONSTANZA SOFIA PETRUELO</t>
  </si>
  <si>
    <t>8414</t>
  </si>
  <si>
    <t>ROCIO SEALL</t>
  </si>
  <si>
    <t>8879</t>
  </si>
  <si>
    <t>ANTHONY LIZARRAGA</t>
  </si>
  <si>
    <t>8971</t>
  </si>
  <si>
    <t>TOMAS AGUSTIN PEREZ</t>
  </si>
  <si>
    <t>9026</t>
  </si>
  <si>
    <t>FRANCESCA FINOCHIETTI</t>
  </si>
  <si>
    <t>9046</t>
  </si>
  <si>
    <t>CHARO BARRIOS BOUCHE</t>
  </si>
  <si>
    <t>9256</t>
  </si>
  <si>
    <t>LUCAS MATIAS ROUGIER</t>
  </si>
  <si>
    <t>9305</t>
  </si>
  <si>
    <t>AGUSTIN NUPIERI</t>
  </si>
  <si>
    <t>9356</t>
  </si>
  <si>
    <t>FRANCO AGUERO</t>
  </si>
  <si>
    <t>9401</t>
  </si>
  <si>
    <t>MATEO AGUSTIN ARGENIO</t>
  </si>
  <si>
    <t>9411</t>
  </si>
  <si>
    <t>VALENTINA MARTINA MARINO</t>
  </si>
  <si>
    <t>9471</t>
  </si>
  <si>
    <t>LUCIA BIANCA MARINO</t>
  </si>
  <si>
    <t>9484</t>
  </si>
  <si>
    <t>MARTINA MILAGROS CAÑETE</t>
  </si>
  <si>
    <t>9491</t>
  </si>
  <si>
    <t>MARTINA FOX</t>
  </si>
  <si>
    <t>9508</t>
  </si>
  <si>
    <t>EMANUEL CACERES</t>
  </si>
  <si>
    <t>9611</t>
  </si>
  <si>
    <t>CANDELA PILAR YEZA</t>
  </si>
  <si>
    <t>9629</t>
  </si>
  <si>
    <t>LUCA MARCELO LUNA</t>
  </si>
  <si>
    <t>9822</t>
  </si>
  <si>
    <t>LUDMILA MAYLEN DE LIMA</t>
  </si>
  <si>
    <t>8833</t>
  </si>
  <si>
    <t>TOBIAS ROJO</t>
  </si>
  <si>
    <t>9007</t>
  </si>
  <si>
    <t>VALENTINA GODOY</t>
  </si>
  <si>
    <t>9022</t>
  </si>
  <si>
    <t>JUSTINA LUCIANO</t>
  </si>
  <si>
    <t>9185</t>
  </si>
  <si>
    <t>PAULINA VICTORIA GOÑI</t>
  </si>
  <si>
    <t>9787</t>
  </si>
  <si>
    <t>FRANCISCO MOSTANY</t>
  </si>
  <si>
    <t xml:space="preserve">MATRIMONIO                                        </t>
  </si>
  <si>
    <t>2450</t>
  </si>
  <si>
    <t>3009</t>
  </si>
  <si>
    <t>TOMAS HUGO WADE</t>
  </si>
  <si>
    <t>6668</t>
  </si>
  <si>
    <t>MAXIMILIANO REQUEJO</t>
  </si>
  <si>
    <t>7320</t>
  </si>
  <si>
    <t>LEONARDO RUBEN MARTINEZ</t>
  </si>
  <si>
    <t>7655</t>
  </si>
  <si>
    <t>MATIAS ROLDAN</t>
  </si>
  <si>
    <t>8507</t>
  </si>
  <si>
    <t>PEDRO LUIS LLORET</t>
  </si>
  <si>
    <t xml:space="preserve">CADETE INFANTIL                                   </t>
  </si>
  <si>
    <t>9391</t>
  </si>
  <si>
    <t>VALENTINA GUINEA MARKOVIC</t>
  </si>
  <si>
    <t>9512</t>
  </si>
  <si>
    <t>JOAQUIN ALVARIÑO</t>
  </si>
  <si>
    <t>9652</t>
  </si>
  <si>
    <t>JUAN MARTIN PARSONS</t>
  </si>
  <si>
    <t>9660</t>
  </si>
  <si>
    <t>BIANCA CICCONE</t>
  </si>
  <si>
    <t>9735</t>
  </si>
  <si>
    <t>JULIETA FLORES</t>
  </si>
  <si>
    <t>9823</t>
  </si>
  <si>
    <t>JAIR LAUREANO DEL CASTAÑO CAPDEVILA</t>
  </si>
  <si>
    <t>9860</t>
  </si>
  <si>
    <t>MARTINA ROMA</t>
  </si>
  <si>
    <t>9865</t>
  </si>
  <si>
    <t>GUADALUPE PASCARELLA</t>
  </si>
  <si>
    <t>9222</t>
  </si>
  <si>
    <t>BAUTISTA ENNIO COMPARATO</t>
  </si>
  <si>
    <t>9517</t>
  </si>
  <si>
    <t>JUANA SGARAMELLA</t>
  </si>
  <si>
    <t>9546</t>
  </si>
  <si>
    <t>CATALINA SCHEFER</t>
  </si>
  <si>
    <t>9472</t>
  </si>
  <si>
    <t>MARIA EMILIA FRESCHI</t>
  </si>
  <si>
    <t>9612</t>
  </si>
  <si>
    <t>PRISCILA LARA GOÑI</t>
  </si>
  <si>
    <t>9836</t>
  </si>
  <si>
    <t>CATALINA MERCEDES RUIZ HUIDOBRO</t>
  </si>
  <si>
    <t>DEUDORES MOROSOS AL 30/06/2018</t>
  </si>
  <si>
    <t>MARTINA MOREIRA</t>
  </si>
  <si>
    <t>EDUARDO GUSTAVO CALANDRA BOGAZ</t>
  </si>
  <si>
    <t>FACUNDO NAHUEL MAKRUCZ</t>
  </si>
  <si>
    <t>EXEQUIEL EDUARDO MIÑO</t>
  </si>
  <si>
    <t>PATRICIO AGUSTIN BRAIDA PROPATO</t>
  </si>
  <si>
    <t>AGUSTIN EDUARDO MESU SABBIONE</t>
  </si>
  <si>
    <t>NICOLAS CASAUBON</t>
  </si>
  <si>
    <t>AGUSTINA SCHEFER</t>
  </si>
  <si>
    <t>CARLOS AUGUSTO MOHAPP</t>
  </si>
  <si>
    <t>ANDRES GERARDO PRINCIPATO</t>
  </si>
  <si>
    <t>CHRISTIAN DAVID PARISI</t>
  </si>
  <si>
    <t>MAURICIO MARCHESOTTI</t>
  </si>
  <si>
    <t>JUAN MANUEL MONTIEL</t>
  </si>
  <si>
    <t>FERNANDO FAVA</t>
  </si>
  <si>
    <t>FABIAN SANTALICES</t>
  </si>
  <si>
    <t>GABRIEL DARIO BARQUERO</t>
  </si>
  <si>
    <t>GABRIEL LUIS DEL CORAZON DE JESUS RUSSO</t>
  </si>
  <si>
    <t>FRANCISCO GAVAZZA</t>
  </si>
  <si>
    <t>NADIA NAHIR CARRIZO</t>
  </si>
  <si>
    <t>MARTIN MAC ALLISTER</t>
  </si>
  <si>
    <t>IGNACIO RAUL PEREZ BREA</t>
  </si>
  <si>
    <t>TOMAS EIZMENDI</t>
  </si>
  <si>
    <t>MAXIMO AGOSTI</t>
  </si>
  <si>
    <t>FRANCISCO FOX</t>
  </si>
  <si>
    <t>MATEO ESPIGARES</t>
  </si>
  <si>
    <t>PABLO A. FLORES</t>
  </si>
  <si>
    <t>AGUSTIN CAMPANA</t>
  </si>
  <si>
    <t>LEANDRO EZEQUIEL WITRUK</t>
  </si>
  <si>
    <t>LUCAS DOHERTY</t>
  </si>
  <si>
    <t>FACUNDO MUÑOZ MONTERO</t>
  </si>
  <si>
    <t>MARIA LUZ GUILLEN</t>
  </si>
  <si>
    <t>IGNACIO NICOLAS BELLESI</t>
  </si>
  <si>
    <t>MARTIN CABEZA NEBBIA</t>
  </si>
  <si>
    <t>FRANCISCO TAUSCH</t>
  </si>
  <si>
    <t>JUAN JOSE DOHERTY</t>
  </si>
  <si>
    <t>JUAN MATIAS FRANK</t>
  </si>
  <si>
    <t>8625</t>
  </si>
  <si>
    <t>FACUNDO MATIAS RIOS</t>
  </si>
  <si>
    <t>9086</t>
  </si>
  <si>
    <t>JULIETA GERALDINE SIMONI</t>
  </si>
  <si>
    <t>9213</t>
  </si>
  <si>
    <t>BARBARA CARRILES</t>
  </si>
  <si>
    <t>9447</t>
  </si>
  <si>
    <t>LAUTARO NAHUEL VALENZUELA</t>
  </si>
  <si>
    <t>9480</t>
  </si>
  <si>
    <t>CANDELA DANIELA DE CARLI</t>
  </si>
  <si>
    <t>9582</t>
  </si>
  <si>
    <t>VALENTIN IBARRA GALLETTA</t>
  </si>
  <si>
    <t>9586</t>
  </si>
  <si>
    <t>ALEJO FABIAN FRONTERA</t>
  </si>
  <si>
    <t>9597</t>
  </si>
  <si>
    <t>LUKAS LAUTARO MAIDANA</t>
  </si>
  <si>
    <t>9330</t>
  </si>
  <si>
    <t>THOMAS FRANCISCO SCROCA</t>
  </si>
  <si>
    <t>7944</t>
  </si>
  <si>
    <t>FACUNDO EZEQUIE SILVA</t>
  </si>
  <si>
    <t>8208</t>
  </si>
  <si>
    <t>JUAN IGNACIO MOREIRA</t>
  </si>
  <si>
    <t>8294</t>
  </si>
  <si>
    <t>BAUTISTA EZEQUIEL BARRALES</t>
  </si>
  <si>
    <t>8778</t>
  </si>
  <si>
    <t>FRANCO ZURITA</t>
  </si>
  <si>
    <t>8868</t>
  </si>
  <si>
    <t>IGNACIO ROONEY</t>
  </si>
  <si>
    <t>9061</t>
  </si>
  <si>
    <t>FELIPE PABLO MINADEO LUCCI</t>
  </si>
  <si>
    <t>9098</t>
  </si>
  <si>
    <t>MARIA LOURDES BOLE</t>
  </si>
  <si>
    <t>9122</t>
  </si>
  <si>
    <t>SOFIA RUIZ</t>
  </si>
  <si>
    <t>9181</t>
  </si>
  <si>
    <t>FELICITAS RODRIGUEZ RIBAS</t>
  </si>
  <si>
    <t>9293</t>
  </si>
  <si>
    <t>JUAN EMS</t>
  </si>
  <si>
    <t>9328</t>
  </si>
  <si>
    <t>NICOLAS DANIEL ANGEL SCHEFER</t>
  </si>
  <si>
    <t>9340</t>
  </si>
  <si>
    <t>TADEO BUSTOS FIERRO</t>
  </si>
  <si>
    <t>9410</t>
  </si>
  <si>
    <t>IAN REICH</t>
  </si>
  <si>
    <t>9412</t>
  </si>
  <si>
    <t>MATIAS GIONE</t>
  </si>
  <si>
    <t>9419</t>
  </si>
  <si>
    <t>JUAN MANUEL BLANCO</t>
  </si>
  <si>
    <t>9438</t>
  </si>
  <si>
    <t>FARID ALEE</t>
  </si>
  <si>
    <t>9440</t>
  </si>
  <si>
    <t>EDUARDO JOAQUIN ESTREMERO</t>
  </si>
  <si>
    <t>9453</t>
  </si>
  <si>
    <t>LAUTARO TOMAS CURCI</t>
  </si>
  <si>
    <t>9505</t>
  </si>
  <si>
    <t>MACARENA ZOE DE LIMA</t>
  </si>
  <si>
    <t>9519</t>
  </si>
  <si>
    <t>MARCELO AGUSTIN ALFONSO</t>
  </si>
  <si>
    <t>9591</t>
  </si>
  <si>
    <t>MATEO RAFAEL VELEZ</t>
  </si>
  <si>
    <t>9628</t>
  </si>
  <si>
    <t>NAHUEL SAAVEDRA</t>
  </si>
  <si>
    <t>9645</t>
  </si>
  <si>
    <t>JUAN AYALA</t>
  </si>
  <si>
    <t>9670</t>
  </si>
  <si>
    <t>ENZO DOJEL PAEZ</t>
  </si>
  <si>
    <t>9690</t>
  </si>
  <si>
    <t>NICOLAS THIAGO REYES</t>
  </si>
  <si>
    <t>9691</t>
  </si>
  <si>
    <t>BENJAMIN MAXIMILIANO ESCOBAR</t>
  </si>
  <si>
    <t>9693</t>
  </si>
  <si>
    <t>SANTIAGO GOMEZ</t>
  </si>
  <si>
    <t>9707</t>
  </si>
  <si>
    <t>AIRON DANIEL CHIAPPERO</t>
  </si>
  <si>
    <t>9709</t>
  </si>
  <si>
    <t>THIAGO THOMAS ALMIRON</t>
  </si>
  <si>
    <t>9712</t>
  </si>
  <si>
    <t>DARIO EZEQUIEL CARRANZA</t>
  </si>
  <si>
    <t>9731</t>
  </si>
  <si>
    <t>MATIAS MOLGORA</t>
  </si>
  <si>
    <t>9738</t>
  </si>
  <si>
    <t>ALEJO BENJAMIN RODRIGUEZ TABORDA</t>
  </si>
  <si>
    <t>9754</t>
  </si>
  <si>
    <t>JUAN IGNACIO ALFARO</t>
  </si>
  <si>
    <t>8785</t>
  </si>
  <si>
    <t>JULIA EZCURRA</t>
  </si>
  <si>
    <t>9295</t>
  </si>
  <si>
    <t>JUAN BAUTISTA DELGADO</t>
  </si>
  <si>
    <t>9576</t>
  </si>
  <si>
    <t>SANTIAGO SIELAS CASTRO</t>
  </si>
  <si>
    <t>9390</t>
  </si>
  <si>
    <t>BENJAMIN TEVINI LOFREDO</t>
  </si>
  <si>
    <t>9436</t>
  </si>
  <si>
    <t>STEFANO RIOS</t>
  </si>
  <si>
    <t>9446</t>
  </si>
  <si>
    <t>LUCIA MATTINA</t>
  </si>
  <si>
    <t>9594</t>
  </si>
  <si>
    <t>JOAQUIN IGNACIO FABRIZIO</t>
  </si>
  <si>
    <t>9217</t>
  </si>
  <si>
    <t>LUIS FERNANDO MERIDA</t>
  </si>
  <si>
    <t>9664</t>
  </si>
  <si>
    <t>BENJAMIN SOSA STRAFACE</t>
  </si>
  <si>
    <t>ANTICIPOS SOCIOS AL 30/06/2018</t>
  </si>
  <si>
    <t>ALEJANDRO L. DOHERTY</t>
  </si>
  <si>
    <t>7232</t>
  </si>
  <si>
    <t>GASTON LOPEZ SOLER</t>
  </si>
  <si>
    <t>JOSE VICENTE BIANCHI</t>
  </si>
  <si>
    <t>MARTINA SCOLLO</t>
  </si>
  <si>
    <t>MALENA CAMINITI</t>
  </si>
  <si>
    <t>6794</t>
  </si>
  <si>
    <t>MIGUEL ALTAVILLA</t>
  </si>
  <si>
    <t>3379</t>
  </si>
  <si>
    <t>BRIAN O'DURNIN</t>
  </si>
  <si>
    <t>IGNACIO MORANDO</t>
  </si>
  <si>
    <t>9059</t>
  </si>
  <si>
    <t>FRANCISCO BRUZZONE</t>
  </si>
  <si>
    <t>CAMILA SOCINO</t>
  </si>
  <si>
    <t>1682</t>
  </si>
  <si>
    <t>GUILLERMO MACKINSON</t>
  </si>
  <si>
    <t>8926</t>
  </si>
  <si>
    <t>BRIAN NICOLAS PIPAROLLA</t>
  </si>
  <si>
    <t>9364</t>
  </si>
  <si>
    <t>EMMA POVILONIS</t>
  </si>
  <si>
    <t>9588</t>
  </si>
  <si>
    <t>AUGUSTO POVILONIS</t>
  </si>
  <si>
    <t>DELFINA WADE</t>
  </si>
  <si>
    <t>BIANCA BIAGETTI</t>
  </si>
  <si>
    <t>GLORIA HAYDEE AVALOS</t>
  </si>
  <si>
    <t>9422</t>
  </si>
  <si>
    <t>MARTIN HOUSSAY</t>
  </si>
  <si>
    <t>4282</t>
  </si>
  <si>
    <t>DIEGO ROBERT</t>
  </si>
  <si>
    <t>LUCIA RYAN</t>
  </si>
  <si>
    <t>BAJAS CON DEUDA EN EL EJERCICIO</t>
  </si>
  <si>
    <t>BAJA POR RENUNCIA</t>
  </si>
  <si>
    <t>7471</t>
  </si>
  <si>
    <t>MICAELA SANTALICES</t>
  </si>
  <si>
    <t>7604</t>
  </si>
  <si>
    <t>CATALINA LOMBARDO</t>
  </si>
  <si>
    <t>7659</t>
  </si>
  <si>
    <t>DIEGO JAVIER PARAREDA</t>
  </si>
  <si>
    <t>7684</t>
  </si>
  <si>
    <t>MARCOS GASTON GALLEGO</t>
  </si>
  <si>
    <t>7922</t>
  </si>
  <si>
    <t>BARBARA ILEANA POMILIO</t>
  </si>
  <si>
    <t>7966</t>
  </si>
  <si>
    <t>JUAN IGNACIO LOZANO</t>
  </si>
  <si>
    <t>8397</t>
  </si>
  <si>
    <t>LEONARDO ALBERTO BOXER</t>
  </si>
  <si>
    <t>8830</t>
  </si>
  <si>
    <t>CAMILA SOL TANOIRA</t>
  </si>
  <si>
    <t>8937</t>
  </si>
  <si>
    <t>NICOLAS DANIEL NIEVES</t>
  </si>
  <si>
    <t>8968</t>
  </si>
  <si>
    <t>SANTIAGO ROMEO</t>
  </si>
  <si>
    <t>8999</t>
  </si>
  <si>
    <t>AGUSTINA MAZZINI</t>
  </si>
  <si>
    <t>9261</t>
  </si>
  <si>
    <t>VIOLETA CANDELA BATTAGLIA</t>
  </si>
  <si>
    <t>9317</t>
  </si>
  <si>
    <t>IAN ALEJO OJEDA</t>
  </si>
  <si>
    <t>9341</t>
  </si>
  <si>
    <t>DECLAN MC GARVEY</t>
  </si>
  <si>
    <t>9353</t>
  </si>
  <si>
    <t>FRANCO TOMAS FLORES</t>
  </si>
  <si>
    <t>9403</t>
  </si>
  <si>
    <t>FRANCO BERG</t>
  </si>
  <si>
    <t>9452</t>
  </si>
  <si>
    <t>JONATHAN NAZARENO PERALTA</t>
  </si>
  <si>
    <t>9456</t>
  </si>
  <si>
    <t>SANTIAGO PARIS PUEBLA</t>
  </si>
  <si>
    <t>9460</t>
  </si>
  <si>
    <t>NICOLAS QUIROGA</t>
  </si>
  <si>
    <t>9474</t>
  </si>
  <si>
    <t>LUCIA ISABELLA FRESCHI</t>
  </si>
  <si>
    <t>9511</t>
  </si>
  <si>
    <t>ALUHE MALEN CACERES</t>
  </si>
  <si>
    <t>9526</t>
  </si>
  <si>
    <t>TIZIANO DEL DUCA</t>
  </si>
  <si>
    <t>9639</t>
  </si>
  <si>
    <t>CAMILA MARIA RODILOSSI ALVAREZ</t>
  </si>
  <si>
    <t>9674</t>
  </si>
  <si>
    <t>SEBASTIAN MICAEL JALON</t>
  </si>
  <si>
    <t>9751</t>
  </si>
  <si>
    <t>9752</t>
  </si>
  <si>
    <t>FELIPE ROSASCO</t>
  </si>
  <si>
    <t>BAJA POR MORA</t>
  </si>
  <si>
    <t>2313</t>
  </si>
  <si>
    <t>PATRICIO JOSE MAC DERMOTT</t>
  </si>
  <si>
    <t>4817</t>
  </si>
  <si>
    <t>IGNACIO ARTURO PELUFFO</t>
  </si>
  <si>
    <t>7187</t>
  </si>
  <si>
    <t>RODRIGO ALBERTO MIYAR</t>
  </si>
  <si>
    <t>7297</t>
  </si>
  <si>
    <t>CARLOS ENRIQUE FORD</t>
  </si>
  <si>
    <t>7402</t>
  </si>
  <si>
    <t>NICOLAS EZEQUIEL MON</t>
  </si>
  <si>
    <t>7943</t>
  </si>
  <si>
    <t>MARIA PAZ SILVA</t>
  </si>
  <si>
    <t>8203</t>
  </si>
  <si>
    <t>ELIAS HERNAN MARTINEZ</t>
  </si>
  <si>
    <t>8405</t>
  </si>
  <si>
    <t>IVAN FRANCO RIOS</t>
  </si>
  <si>
    <t>8413</t>
  </si>
  <si>
    <t>MARIO RUBEN AAB</t>
  </si>
  <si>
    <t>8420</t>
  </si>
  <si>
    <t>JUAN ZENON CALLEJO</t>
  </si>
  <si>
    <t>8463</t>
  </si>
  <si>
    <t>LEANDRO NICOLAS BARRENECHEA</t>
  </si>
  <si>
    <t>8632</t>
  </si>
  <si>
    <t>JULIO GABRIEL MERIDA PICON</t>
  </si>
  <si>
    <t>8762</t>
  </si>
  <si>
    <t>TAMARA GISELLA AAB</t>
  </si>
  <si>
    <t>8864</t>
  </si>
  <si>
    <t>JOAQUIN PEDRO MIRENNA</t>
  </si>
  <si>
    <t>8886</t>
  </si>
  <si>
    <t>GUADALUPE AILEN BARRAZA</t>
  </si>
  <si>
    <t>8985</t>
  </si>
  <si>
    <t>DELFINA CLOE BARENGOLE</t>
  </si>
  <si>
    <t>9084</t>
  </si>
  <si>
    <t>JAVIER HERNAN ROMERA</t>
  </si>
  <si>
    <t>9094</t>
  </si>
  <si>
    <t>NAHUEL EZEQUIEL BARRENECHEA</t>
  </si>
  <si>
    <t>9156</t>
  </si>
  <si>
    <t>CARLOS ADRIAN GONZALEZ</t>
  </si>
  <si>
    <t>9209</t>
  </si>
  <si>
    <t>MELANIE SOLANGE MORENA CASTANHEIRA</t>
  </si>
  <si>
    <t>9248</t>
  </si>
  <si>
    <t>DELFINA PUGLIESE</t>
  </si>
  <si>
    <t>9337</t>
  </si>
  <si>
    <t>IVAN BENJAMIN BASUALDO</t>
  </si>
  <si>
    <t>9345</t>
  </si>
  <si>
    <t>CANDELA BERMEJO</t>
  </si>
  <si>
    <t>9378</t>
  </si>
  <si>
    <t>LAZARO FIDEL MOYANO</t>
  </si>
  <si>
    <t>9388</t>
  </si>
  <si>
    <t>BAUTISTA SANTINO GERSI</t>
  </si>
  <si>
    <t>9441</t>
  </si>
  <si>
    <t>FACUNDO NAHUEL JUANGORENA</t>
  </si>
  <si>
    <t>9486</t>
  </si>
  <si>
    <t>FEDERICO NICOLAS AAB</t>
  </si>
  <si>
    <t>9513</t>
  </si>
  <si>
    <t>EMILIANO NAHUEL MAMANI SERRANO</t>
  </si>
  <si>
    <t>9563</t>
  </si>
  <si>
    <t>CAMILA NAZARENA SILVA</t>
  </si>
  <si>
    <t>9632</t>
  </si>
  <si>
    <t>LISANDRO RAMIREZ</t>
  </si>
  <si>
    <t>9633</t>
  </si>
  <si>
    <t>LAUTARO ELIAN PEREZ</t>
  </si>
  <si>
    <t>9634</t>
  </si>
  <si>
    <t>IGNACIO OCAMPO</t>
  </si>
  <si>
    <t>CUOTAS HOCKEY A COBRAR AL 30/06/2018</t>
  </si>
  <si>
    <t>JUGADOR HOCKEY</t>
  </si>
  <si>
    <t>76314</t>
  </si>
  <si>
    <t>77073</t>
  </si>
  <si>
    <t>78213</t>
  </si>
  <si>
    <t>78383</t>
  </si>
  <si>
    <t>79391</t>
  </si>
  <si>
    <t>79660</t>
  </si>
  <si>
    <t>79735</t>
  </si>
  <si>
    <t>79775</t>
  </si>
  <si>
    <t>PAULINA PAZ</t>
  </si>
  <si>
    <t>79788</t>
  </si>
  <si>
    <t>79791</t>
  </si>
  <si>
    <t>79839</t>
  </si>
  <si>
    <t>79858</t>
  </si>
  <si>
    <t>79860</t>
  </si>
  <si>
    <t>79863</t>
  </si>
  <si>
    <t>79866</t>
  </si>
  <si>
    <t>92074</t>
  </si>
  <si>
    <t>92155</t>
  </si>
  <si>
    <t>92476</t>
  </si>
  <si>
    <t>79394</t>
  </si>
  <si>
    <t>79865</t>
  </si>
  <si>
    <t>92573</t>
  </si>
  <si>
    <t>No Genera</t>
  </si>
  <si>
    <t>78224</t>
  </si>
  <si>
    <t>76883</t>
  </si>
  <si>
    <t>CAROL RYAN</t>
  </si>
  <si>
    <t>76975</t>
  </si>
  <si>
    <t>CLARA DOHERTY</t>
  </si>
  <si>
    <t>77097</t>
  </si>
  <si>
    <t>JUAN IGNACIO CATAN</t>
  </si>
  <si>
    <t>77252</t>
  </si>
  <si>
    <t>IGNACIO RYAN</t>
  </si>
  <si>
    <t>77405</t>
  </si>
  <si>
    <t>AGUSTIN RYAN</t>
  </si>
  <si>
    <t>77481</t>
  </si>
  <si>
    <t>MARIA CAROLINA BUFFONI</t>
  </si>
  <si>
    <t>77549</t>
  </si>
  <si>
    <t>MEGAN WADE</t>
  </si>
  <si>
    <t>77579</t>
  </si>
  <si>
    <t>ALEC TADEO DOHERTY</t>
  </si>
  <si>
    <t>77625</t>
  </si>
  <si>
    <t>FRANCESCA ARRIGONI</t>
  </si>
  <si>
    <t>77693</t>
  </si>
  <si>
    <t>78171</t>
  </si>
  <si>
    <t>MICAELA BELEN VICENTE</t>
  </si>
  <si>
    <t>78239</t>
  </si>
  <si>
    <t>STEFANIA AILEN ARGENIO</t>
  </si>
  <si>
    <t>78348</t>
  </si>
  <si>
    <t>78370</t>
  </si>
  <si>
    <t>PILAR REQUEJO</t>
  </si>
  <si>
    <t>78371</t>
  </si>
  <si>
    <t>TRINIDAD REQUEJO</t>
  </si>
  <si>
    <t>78414</t>
  </si>
  <si>
    <t>78427</t>
  </si>
  <si>
    <t>MICAELA MIRELI VAZQUEZ</t>
  </si>
  <si>
    <t>78428</t>
  </si>
  <si>
    <t>JESSICA TRINIDAD VAZQUEZ</t>
  </si>
  <si>
    <t>78446</t>
  </si>
  <si>
    <t>MORA MARTINEZ SIME</t>
  </si>
  <si>
    <t>78588</t>
  </si>
  <si>
    <t>JULIETA AILEN TAPIA</t>
  </si>
  <si>
    <t>78699</t>
  </si>
  <si>
    <t>JUANA SEALL</t>
  </si>
  <si>
    <t>78926</t>
  </si>
  <si>
    <t>79026</t>
  </si>
  <si>
    <t>79046</t>
  </si>
  <si>
    <t>79238</t>
  </si>
  <si>
    <t>FLORENCIA AILEN ANGUIOZAR</t>
  </si>
  <si>
    <t>79327</t>
  </si>
  <si>
    <t>ROCIO DE LOS ANGELES LUCERO</t>
  </si>
  <si>
    <t>79361</t>
  </si>
  <si>
    <t>TIZIANA IAMETTI</t>
  </si>
  <si>
    <t>79364</t>
  </si>
  <si>
    <t>79445</t>
  </si>
  <si>
    <t>PIA VALERIA NOWAK</t>
  </si>
  <si>
    <t>79484</t>
  </si>
  <si>
    <t>79491</t>
  </si>
  <si>
    <t>79498</t>
  </si>
  <si>
    <t>79517</t>
  </si>
  <si>
    <t>79520</t>
  </si>
  <si>
    <t>MORENA BASSETTA</t>
  </si>
  <si>
    <t>79579</t>
  </si>
  <si>
    <t>CHARO LOPEZ SOLER</t>
  </si>
  <si>
    <t>79607</t>
  </si>
  <si>
    <t>CATALINA FAVA</t>
  </si>
  <si>
    <t>79611</t>
  </si>
  <si>
    <t>79813</t>
  </si>
  <si>
    <t>MANUEL ALFONSO</t>
  </si>
  <si>
    <t>79822</t>
  </si>
  <si>
    <t>79825</t>
  </si>
  <si>
    <t>LEON HAAS BUITER</t>
  </si>
  <si>
    <t>92094</t>
  </si>
  <si>
    <t>ALDANA BOXER</t>
  </si>
  <si>
    <t>92276</t>
  </si>
  <si>
    <t>79311</t>
  </si>
  <si>
    <t>LUCIANA BOLZANI</t>
  </si>
  <si>
    <t>79429</t>
  </si>
  <si>
    <t>JULIETA OCAMPO</t>
  </si>
  <si>
    <t>79766</t>
  </si>
  <si>
    <t>79836</t>
  </si>
  <si>
    <t>78042</t>
  </si>
  <si>
    <t>78046</t>
  </si>
  <si>
    <t>TOMAS MORANDO</t>
  </si>
  <si>
    <t>CUOTAS HOCKEY MOROSOS</t>
  </si>
  <si>
    <t>79086</t>
  </si>
  <si>
    <t>79480</t>
  </si>
  <si>
    <t>79582</t>
  </si>
  <si>
    <t>79776</t>
  </si>
  <si>
    <t>ALMA PAZ</t>
  </si>
  <si>
    <t>92370</t>
  </si>
  <si>
    <t>92486</t>
  </si>
  <si>
    <t>77214</t>
  </si>
  <si>
    <t>77480</t>
  </si>
  <si>
    <t>MACARENA BUFFONI</t>
  </si>
  <si>
    <t>77586</t>
  </si>
  <si>
    <t>SEBASTIAN VALENTIN CALLEGARO</t>
  </si>
  <si>
    <t>78180</t>
  </si>
  <si>
    <t>78211</t>
  </si>
  <si>
    <t>79061</t>
  </si>
  <si>
    <t>79246</t>
  </si>
  <si>
    <t>79328</t>
  </si>
  <si>
    <t>79411</t>
  </si>
  <si>
    <t>79414</t>
  </si>
  <si>
    <t>DANIELA TIZIANA LONGHI</t>
  </si>
  <si>
    <t>79471</t>
  </si>
  <si>
    <t>79505</t>
  </si>
  <si>
    <t>79546</t>
  </si>
  <si>
    <t>79547</t>
  </si>
  <si>
    <t>79610</t>
  </si>
  <si>
    <t>92294</t>
  </si>
  <si>
    <t>92413</t>
  </si>
  <si>
    <t>92453</t>
  </si>
  <si>
    <t>92336</t>
  </si>
  <si>
    <t>BAJAS CUOTAS HOCKEY AL 30/06/2018</t>
  </si>
  <si>
    <t>77471</t>
  </si>
  <si>
    <t>77604</t>
  </si>
  <si>
    <t>77922</t>
  </si>
  <si>
    <t>78389</t>
  </si>
  <si>
    <t>78406</t>
  </si>
  <si>
    <t>TATIANA SOFIA MINADEO</t>
  </si>
  <si>
    <t>79261</t>
  </si>
  <si>
    <t>79360</t>
  </si>
  <si>
    <t>FRANCESCA IAMETTI</t>
  </si>
  <si>
    <t>79474</t>
  </si>
  <si>
    <t>78557</t>
  </si>
  <si>
    <t>LUCAS ROBERT</t>
  </si>
  <si>
    <t>92100</t>
  </si>
  <si>
    <t>77943</t>
  </si>
  <si>
    <t>78413</t>
  </si>
  <si>
    <t>78864</t>
  </si>
  <si>
    <t>78886</t>
  </si>
  <si>
    <t>79248</t>
  </si>
  <si>
    <t>79345</t>
  </si>
  <si>
    <t>79563</t>
  </si>
  <si>
    <t>CUOTAS RUGBY A COBRAR AL 30/06/2018</t>
  </si>
  <si>
    <t>JUGADOR RUGBY</t>
  </si>
  <si>
    <t>77552</t>
  </si>
  <si>
    <t>78476</t>
  </si>
  <si>
    <t>78857</t>
  </si>
  <si>
    <t>79117</t>
  </si>
  <si>
    <t>79382</t>
  </si>
  <si>
    <t>79383</t>
  </si>
  <si>
    <t>79512</t>
  </si>
  <si>
    <t>79616</t>
  </si>
  <si>
    <t>79652</t>
  </si>
  <si>
    <t>79808</t>
  </si>
  <si>
    <t>79823</t>
  </si>
  <si>
    <t>79838</t>
  </si>
  <si>
    <t>79840</t>
  </si>
  <si>
    <t>79854</t>
  </si>
  <si>
    <t>92583</t>
  </si>
  <si>
    <t>79050</t>
  </si>
  <si>
    <t>79851</t>
  </si>
  <si>
    <t>BRIAN EMANUEL MORALES</t>
  </si>
  <si>
    <t>79752</t>
  </si>
  <si>
    <t>77330</t>
  </si>
  <si>
    <t>FERNANDO R. GONZALEZ LABALE</t>
  </si>
  <si>
    <t>77500</t>
  </si>
  <si>
    <t>JOSE MARIA MARSICO</t>
  </si>
  <si>
    <t>77689</t>
  </si>
  <si>
    <t>PEDRO LABALE</t>
  </si>
  <si>
    <t>78103</t>
  </si>
  <si>
    <t>78104</t>
  </si>
  <si>
    <t>BENJAMIN TESTA</t>
  </si>
  <si>
    <t>78159</t>
  </si>
  <si>
    <t>78879</t>
  </si>
  <si>
    <t>78880</t>
  </si>
  <si>
    <t>WILLIAM LIZARRAGA</t>
  </si>
  <si>
    <t>78984</t>
  </si>
  <si>
    <t>79075</t>
  </si>
  <si>
    <t>LUCAS RAMIRO PEREIRA</t>
  </si>
  <si>
    <t>79172</t>
  </si>
  <si>
    <t>FACUNDO BIANCHI</t>
  </si>
  <si>
    <t>79222</t>
  </si>
  <si>
    <t>79300</t>
  </si>
  <si>
    <t>MATEO FRANCISCO ORTIZ</t>
  </si>
  <si>
    <t>79334</t>
  </si>
  <si>
    <t>79469</t>
  </si>
  <si>
    <t>LORENZO ACUÑA</t>
  </si>
  <si>
    <t>79516</t>
  </si>
  <si>
    <t>VICENTE SGARAMELLA</t>
  </si>
  <si>
    <t>79588</t>
  </si>
  <si>
    <t>79629</t>
  </si>
  <si>
    <t>79692</t>
  </si>
  <si>
    <t>FACUNDO TOMAS FLORES VALERIO</t>
  </si>
  <si>
    <t>79706</t>
  </si>
  <si>
    <t>79812</t>
  </si>
  <si>
    <t>CIRO TAIEL LIZARRAGA</t>
  </si>
  <si>
    <t>79841</t>
  </si>
  <si>
    <t>HUGO GABRIEL FUNES</t>
  </si>
  <si>
    <t>92163</t>
  </si>
  <si>
    <t>92437</t>
  </si>
  <si>
    <t>MATEO JONAS ORTEGA</t>
  </si>
  <si>
    <t>92577</t>
  </si>
  <si>
    <t>78029</t>
  </si>
  <si>
    <t>78825</t>
  </si>
  <si>
    <t>78833</t>
  </si>
  <si>
    <t>78834</t>
  </si>
  <si>
    <t>TADEO ROJO</t>
  </si>
  <si>
    <t>79203</t>
  </si>
  <si>
    <t>PATRICIO CESAR LEITON</t>
  </si>
  <si>
    <t>79667</t>
  </si>
  <si>
    <t>TIZIANO BANDI TROIANO</t>
  </si>
  <si>
    <t>79787</t>
  </si>
  <si>
    <t>77360</t>
  </si>
  <si>
    <t>NICOLAS JOSE TORCHETTI</t>
  </si>
  <si>
    <t>78362</t>
  </si>
  <si>
    <t>FELIPE MACKINSON GRANDI</t>
  </si>
  <si>
    <t>CUOTAS HOCKEY MOROSOS AL 30/06/2018</t>
  </si>
  <si>
    <t>77433</t>
  </si>
  <si>
    <t>77804</t>
  </si>
  <si>
    <t>77849</t>
  </si>
  <si>
    <t>78548</t>
  </si>
  <si>
    <t>78625</t>
  </si>
  <si>
    <t>79138</t>
  </si>
  <si>
    <t>79390</t>
  </si>
  <si>
    <t>79436</t>
  </si>
  <si>
    <t>79447</t>
  </si>
  <si>
    <t>79586</t>
  </si>
  <si>
    <t>79594</t>
  </si>
  <si>
    <t>79597</t>
  </si>
  <si>
    <t>79725</t>
  </si>
  <si>
    <t>GERONIMO FLORES CARDENAS</t>
  </si>
  <si>
    <t>79751</t>
  </si>
  <si>
    <t>78334</t>
  </si>
  <si>
    <t>78698</t>
  </si>
  <si>
    <t>79330</t>
  </si>
  <si>
    <t>79408</t>
  </si>
  <si>
    <t>ELIAN NURIEL BASUALDO</t>
  </si>
  <si>
    <t>76219</t>
  </si>
  <si>
    <t>ERIK SEAN TUMULTY</t>
  </si>
  <si>
    <t>76823</t>
  </si>
  <si>
    <t>77188</t>
  </si>
  <si>
    <t>77526</t>
  </si>
  <si>
    <t>77529</t>
  </si>
  <si>
    <t>FACUNDO FABIAN BARRAGAN</t>
  </si>
  <si>
    <t>77570</t>
  </si>
  <si>
    <t>77626</t>
  </si>
  <si>
    <t>MARCO ARRIGONI</t>
  </si>
  <si>
    <t>77729</t>
  </si>
  <si>
    <t>IAN PATRICK KRAPF</t>
  </si>
  <si>
    <t>77875</t>
  </si>
  <si>
    <t>77882</t>
  </si>
  <si>
    <t>NICOLAS BERACOCHEA</t>
  </si>
  <si>
    <t>77937</t>
  </si>
  <si>
    <t>77944</t>
  </si>
  <si>
    <t>78228</t>
  </si>
  <si>
    <t>JOAQUIN BERACOCHEA</t>
  </si>
  <si>
    <t>78241</t>
  </si>
  <si>
    <t>SEBASTIAN ALEJANDRO LOVATTO</t>
  </si>
  <si>
    <t>78294</t>
  </si>
  <si>
    <t>78341</t>
  </si>
  <si>
    <t>78426</t>
  </si>
  <si>
    <t>78509</t>
  </si>
  <si>
    <t>JUAN IGNACIO LLORET PETTY</t>
  </si>
  <si>
    <t>78510</t>
  </si>
  <si>
    <t>NICOLAS PEDRO LLORET PETTY</t>
  </si>
  <si>
    <t>78778</t>
  </si>
  <si>
    <t>78868</t>
  </si>
  <si>
    <t>78983</t>
  </si>
  <si>
    <t>BENJAMIN WADE GAURISSE</t>
  </si>
  <si>
    <t>79059</t>
  </si>
  <si>
    <t>79099</t>
  </si>
  <si>
    <t>FRANCO AGUSTIN BOLE</t>
  </si>
  <si>
    <t>79219</t>
  </si>
  <si>
    <t>79256</t>
  </si>
  <si>
    <t>79340</t>
  </si>
  <si>
    <t>79356</t>
  </si>
  <si>
    <t>79401</t>
  </si>
  <si>
    <t>79412</t>
  </si>
  <si>
    <t>79419</t>
  </si>
  <si>
    <t>79438</t>
  </si>
  <si>
    <t>79439</t>
  </si>
  <si>
    <t>LORENZO IPARRAGUIRRE</t>
  </si>
  <si>
    <t>79440</t>
  </si>
  <si>
    <t>79487</t>
  </si>
  <si>
    <t>79508</t>
  </si>
  <si>
    <t>79542</t>
  </si>
  <si>
    <t>JUAN MARIA VILLALONGA CORMACK</t>
  </si>
  <si>
    <t>79545</t>
  </si>
  <si>
    <t>79578</t>
  </si>
  <si>
    <t>FELIX LOPEZ SOLER</t>
  </si>
  <si>
    <t>79591</t>
  </si>
  <si>
    <t>79628</t>
  </si>
  <si>
    <t>79645</t>
  </si>
  <si>
    <t>79663</t>
  </si>
  <si>
    <t>BRANDON STEVEN PARRAS</t>
  </si>
  <si>
    <t>79670</t>
  </si>
  <si>
    <t>79690</t>
  </si>
  <si>
    <t>79691</t>
  </si>
  <si>
    <t>79693</t>
  </si>
  <si>
    <t>79697</t>
  </si>
  <si>
    <t>TAHIEL NICOLAS MONACHINO</t>
  </si>
  <si>
    <t>79705</t>
  </si>
  <si>
    <t>SAMUEL ESCUDERO</t>
  </si>
  <si>
    <t>79707</t>
  </si>
  <si>
    <t>79709</t>
  </si>
  <si>
    <t>79712</t>
  </si>
  <si>
    <t>79746</t>
  </si>
  <si>
    <t>LAUTARO ESTEBAN GOMEZ</t>
  </si>
  <si>
    <t>79754</t>
  </si>
  <si>
    <t>77462</t>
  </si>
  <si>
    <t>FRANCISCO MANUEL LAMINO</t>
  </si>
  <si>
    <t>78894</t>
  </si>
  <si>
    <t>78964</t>
  </si>
  <si>
    <t>JUAN ALTAVILLA BOLZANI</t>
  </si>
  <si>
    <t>78965</t>
  </si>
  <si>
    <t>SALVADOR ALTAVILLA BOLZANI</t>
  </si>
  <si>
    <t>79078</t>
  </si>
  <si>
    <t>77431</t>
  </si>
  <si>
    <t>JUAN ARNONE</t>
  </si>
  <si>
    <t>79576</t>
  </si>
  <si>
    <t>79664</t>
  </si>
  <si>
    <t>BAJA CUOTA RUGBY AL 30/06/2018</t>
  </si>
  <si>
    <t>77966</t>
  </si>
  <si>
    <t>78296</t>
  </si>
  <si>
    <t>ERIC MILO KRAPF</t>
  </si>
  <si>
    <t>78524</t>
  </si>
  <si>
    <t>AGUSTIN IGNACIO ALVAREZ</t>
  </si>
  <si>
    <t>78526</t>
  </si>
  <si>
    <t>LAUTARO NAHUEL GOMEZ</t>
  </si>
  <si>
    <t>78968</t>
  </si>
  <si>
    <t>79317</t>
  </si>
  <si>
    <t>79353</t>
  </si>
  <si>
    <t>79456</t>
  </si>
  <si>
    <t>79460</t>
  </si>
  <si>
    <t>79526</t>
  </si>
  <si>
    <t>79593</t>
  </si>
  <si>
    <t>VICENTE ROBLEDO</t>
  </si>
  <si>
    <t>79674</t>
  </si>
  <si>
    <t>79675</t>
  </si>
  <si>
    <t>FERNANDO MATIAS JALON</t>
  </si>
  <si>
    <t>79786</t>
  </si>
  <si>
    <t>SIMON JOAQUIN BLACKHALL MUÑOZ</t>
  </si>
  <si>
    <t>92053</t>
  </si>
  <si>
    <t>ALEJO FERNANDO FERRERUELA</t>
  </si>
  <si>
    <t>92359</t>
  </si>
  <si>
    <t>92378</t>
  </si>
  <si>
    <t>NICOLAS ANDRES BARANOWSKI</t>
  </si>
  <si>
    <t>77629</t>
  </si>
  <si>
    <t>ENRIQUE FRANCISCO IAN FREDES</t>
  </si>
  <si>
    <t>78463</t>
  </si>
  <si>
    <t>79053</t>
  </si>
  <si>
    <t>AGUSTIN PRIETO</t>
  </si>
  <si>
    <t>79094</t>
  </si>
  <si>
    <t>79354</t>
  </si>
  <si>
    <t>JUAN MARTIN GOMEZ MURO</t>
  </si>
  <si>
    <t>79378</t>
  </si>
  <si>
    <t>79441</t>
  </si>
  <si>
    <t>79504</t>
  </si>
  <si>
    <t>MATHEO NICOLAS MAMANI SERRANO</t>
  </si>
  <si>
    <t>79513</t>
  </si>
  <si>
    <t>79632</t>
  </si>
  <si>
    <t>79633</t>
  </si>
  <si>
    <t>79634</t>
  </si>
  <si>
    <t xml:space="preserve">       David Ganly</t>
  </si>
  <si>
    <t>y el  Inventario correspondientes  al Ejercicio Nº  96  comprendido entre el 1º de Julio de 2017 y  el 30  de  Junio</t>
  </si>
  <si>
    <t>de 2018, que nos han sido presentados por la Comision Directiva.</t>
  </si>
  <si>
    <t xml:space="preserve">por la CP Dra. Juliana Pantanetti de García, quien emitió el dictamen respectivo, con  fecha 28 de Septiembre  </t>
  </si>
  <si>
    <t>Buenos Aires, 12 de Octubre de 2018</t>
  </si>
</sst>
</file>

<file path=xl/styles.xml><?xml version="1.0" encoding="utf-8"?>
<styleSheet xmlns="http://schemas.openxmlformats.org/spreadsheetml/2006/main">
  <numFmts count="9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0.000"/>
    <numFmt numFmtId="167" formatCode="0.00;[Red]0.00"/>
    <numFmt numFmtId="168" formatCode="#,##0.00;[Red]#,##0.00"/>
    <numFmt numFmtId="169" formatCode="_ [$€-2]\ * #,##0.00_ ;_ [$€-2]\ * \-#,##0.00_ ;_ [$€-2]\ * &quot;-&quot;??_ "/>
    <numFmt numFmtId="170" formatCode="0.00_ ;\-0.00\ "/>
    <numFmt numFmtId="171" formatCode="yyyy\-m\-d\ h:mm\ AM/PM"/>
    <numFmt numFmtId="172" formatCode="#,##0.00_ ;\-#,##0.00\ "/>
  </numFmts>
  <fonts count="3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5">
    <xf numFmtId="0" fontId="0" fillId="0" borderId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27" fillId="0" borderId="0" applyFont="0" applyFill="0" applyBorder="0" applyAlignment="0" applyProtection="0"/>
  </cellStyleXfs>
  <cellXfs count="293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0" fillId="0" borderId="2" xfId="0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6" fillId="0" borderId="2" xfId="0" applyFont="1" applyBorder="1"/>
    <xf numFmtId="0" fontId="4" fillId="0" borderId="6" xfId="0" applyFont="1" applyBorder="1"/>
    <xf numFmtId="0" fontId="6" fillId="0" borderId="0" xfId="0" applyFont="1" applyBorder="1"/>
    <xf numFmtId="0" fontId="7" fillId="0" borderId="0" xfId="0" applyFont="1" applyBorder="1"/>
    <xf numFmtId="2" fontId="4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/>
    <xf numFmtId="1" fontId="0" fillId="0" borderId="0" xfId="0" applyNumberFormat="1"/>
    <xf numFmtId="0" fontId="0" fillId="0" borderId="4" xfId="0" applyBorder="1"/>
    <xf numFmtId="0" fontId="4" fillId="0" borderId="8" xfId="0" applyFont="1" applyBorder="1"/>
    <xf numFmtId="0" fontId="6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9" fillId="0" borderId="0" xfId="0" applyFont="1"/>
    <xf numFmtId="0" fontId="2" fillId="0" borderId="0" xfId="0" applyFont="1" applyBorder="1"/>
    <xf numFmtId="0" fontId="2" fillId="0" borderId="9" xfId="0" applyFont="1" applyBorder="1"/>
    <xf numFmtId="0" fontId="2" fillId="0" borderId="1" xfId="0" applyFont="1" applyBorder="1"/>
    <xf numFmtId="0" fontId="9" fillId="0" borderId="1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0" xfId="0" applyFont="1" applyBorder="1"/>
    <xf numFmtId="0" fontId="9" fillId="0" borderId="6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1" xfId="0" applyFont="1" applyBorder="1" applyAlignment="1">
      <alignment horizontal="center"/>
    </xf>
    <xf numFmtId="0" fontId="11" fillId="0" borderId="2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0" fillId="0" borderId="2" xfId="0" applyFont="1" applyBorder="1"/>
    <xf numFmtId="0" fontId="10" fillId="0" borderId="0" xfId="0" applyFont="1" applyBorder="1"/>
    <xf numFmtId="2" fontId="12" fillId="0" borderId="0" xfId="0" applyNumberFormat="1" applyFont="1" applyBorder="1"/>
    <xf numFmtId="2" fontId="9" fillId="0" borderId="0" xfId="0" applyNumberFormat="1" applyFont="1" applyBorder="1"/>
    <xf numFmtId="2" fontId="2" fillId="0" borderId="0" xfId="0" applyNumberFormat="1" applyFont="1" applyBorder="1"/>
    <xf numFmtId="2" fontId="2" fillId="0" borderId="7" xfId="0" applyNumberFormat="1" applyFont="1" applyBorder="1"/>
    <xf numFmtId="2" fontId="2" fillId="0" borderId="10" xfId="0" applyNumberFormat="1" applyFont="1" applyBorder="1"/>
    <xf numFmtId="2" fontId="9" fillId="0" borderId="10" xfId="0" applyNumberFormat="1" applyFont="1" applyBorder="1"/>
    <xf numFmtId="0" fontId="11" fillId="0" borderId="6" xfId="0" applyFont="1" applyBorder="1"/>
    <xf numFmtId="2" fontId="2" fillId="0" borderId="0" xfId="0" applyNumberFormat="1" applyFont="1"/>
    <xf numFmtId="166" fontId="2" fillId="0" borderId="0" xfId="0" applyNumberFormat="1" applyFont="1"/>
    <xf numFmtId="2" fontId="13" fillId="0" borderId="10" xfId="0" applyNumberFormat="1" applyFont="1" applyBorder="1"/>
    <xf numFmtId="2" fontId="14" fillId="0" borderId="7" xfId="0" applyNumberFormat="1" applyFont="1" applyBorder="1"/>
    <xf numFmtId="1" fontId="2" fillId="0" borderId="0" xfId="0" applyNumberFormat="1" applyFont="1"/>
    <xf numFmtId="2" fontId="13" fillId="0" borderId="11" xfId="0" applyNumberFormat="1" applyFont="1" applyBorder="1"/>
    <xf numFmtId="0" fontId="2" fillId="0" borderId="4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15" fillId="0" borderId="2" xfId="0" applyFont="1" applyBorder="1" applyAlignment="1">
      <alignment horizontal="left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 applyAlignment="1">
      <alignment horizontal="center"/>
    </xf>
    <xf numFmtId="167" fontId="4" fillId="0" borderId="14" xfId="0" applyNumberFormat="1" applyFont="1" applyBorder="1"/>
    <xf numFmtId="0" fontId="6" fillId="0" borderId="9" xfId="0" applyFont="1" applyBorder="1"/>
    <xf numFmtId="1" fontId="4" fillId="0" borderId="1" xfId="0" applyNumberFormat="1" applyFont="1" applyBorder="1"/>
    <xf numFmtId="167" fontId="4" fillId="0" borderId="5" xfId="0" applyNumberFormat="1" applyFont="1" applyBorder="1"/>
    <xf numFmtId="167" fontId="4" fillId="0" borderId="0" xfId="0" applyNumberFormat="1" applyFont="1" applyBorder="1"/>
    <xf numFmtId="1" fontId="4" fillId="0" borderId="0" xfId="0" applyNumberFormat="1" applyFont="1" applyBorder="1"/>
    <xf numFmtId="2" fontId="0" fillId="0" borderId="0" xfId="0" applyNumberFormat="1" applyBorder="1" applyAlignment="1">
      <alignment horizontal="right"/>
    </xf>
    <xf numFmtId="1" fontId="3" fillId="0" borderId="0" xfId="0" applyNumberFormat="1" applyFont="1"/>
    <xf numFmtId="0" fontId="4" fillId="0" borderId="2" xfId="0" applyFont="1" applyFill="1" applyBorder="1"/>
    <xf numFmtId="2" fontId="16" fillId="0" borderId="15" xfId="0" applyNumberFormat="1" applyFont="1" applyBorder="1" applyAlignment="1">
      <alignment horizontal="right"/>
    </xf>
    <xf numFmtId="4" fontId="1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2" fontId="3" fillId="0" borderId="0" xfId="0" applyNumberFormat="1" applyFont="1"/>
    <xf numFmtId="3" fontId="0" fillId="0" borderId="0" xfId="0" applyNumberFormat="1" applyAlignment="1">
      <alignment horizontal="right"/>
    </xf>
    <xf numFmtId="2" fontId="16" fillId="0" borderId="15" xfId="0" applyNumberFormat="1" applyFont="1" applyBorder="1"/>
    <xf numFmtId="2" fontId="16" fillId="0" borderId="7" xfId="0" applyNumberFormat="1" applyFont="1" applyBorder="1"/>
    <xf numFmtId="167" fontId="4" fillId="0" borderId="6" xfId="0" applyNumberFormat="1" applyFont="1" applyBorder="1"/>
    <xf numFmtId="4" fontId="16" fillId="0" borderId="0" xfId="0" applyNumberFormat="1" applyFont="1" applyBorder="1" applyAlignment="1">
      <alignment horizontal="right"/>
    </xf>
    <xf numFmtId="2" fontId="16" fillId="0" borderId="10" xfId="0" applyNumberFormat="1" applyFont="1" applyBorder="1"/>
    <xf numFmtId="4" fontId="0" fillId="0" borderId="4" xfId="0" applyNumberFormat="1" applyBorder="1" applyAlignment="1">
      <alignment horizontal="right"/>
    </xf>
    <xf numFmtId="4" fontId="0" fillId="0" borderId="0" xfId="0" applyNumberFormat="1"/>
    <xf numFmtId="0" fontId="8" fillId="0" borderId="0" xfId="0" applyFont="1"/>
    <xf numFmtId="0" fontId="2" fillId="0" borderId="0" xfId="0" applyFont="1" applyAlignment="1">
      <alignment horizontal="center"/>
    </xf>
    <xf numFmtId="0" fontId="6" fillId="0" borderId="16" xfId="0" applyFont="1" applyBorder="1"/>
    <xf numFmtId="0" fontId="2" fillId="0" borderId="5" xfId="0" applyFont="1" applyBorder="1"/>
    <xf numFmtId="0" fontId="9" fillId="0" borderId="0" xfId="0" applyFont="1" applyBorder="1" applyAlignment="1">
      <alignment horizontal="center"/>
    </xf>
    <xf numFmtId="0" fontId="9" fillId="0" borderId="17" xfId="0" applyFont="1" applyBorder="1"/>
    <xf numFmtId="0" fontId="9" fillId="0" borderId="7" xfId="0" applyFont="1" applyBorder="1"/>
    <xf numFmtId="0" fontId="9" fillId="0" borderId="18" xfId="0" applyFont="1" applyBorder="1"/>
    <xf numFmtId="0" fontId="2" fillId="0" borderId="19" xfId="0" applyFont="1" applyBorder="1"/>
    <xf numFmtId="1" fontId="2" fillId="0" borderId="20" xfId="0" applyNumberFormat="1" applyFont="1" applyBorder="1" applyAlignment="1">
      <alignment horizontal="right"/>
    </xf>
    <xf numFmtId="1" fontId="2" fillId="0" borderId="21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0" fontId="16" fillId="0" borderId="5" xfId="0" applyFont="1" applyBorder="1"/>
    <xf numFmtId="0" fontId="16" fillId="0" borderId="6" xfId="0" applyFont="1" applyBorder="1"/>
    <xf numFmtId="0" fontId="0" fillId="0" borderId="3" xfId="0" applyBorder="1"/>
    <xf numFmtId="0" fontId="16" fillId="0" borderId="8" xfId="0" applyFont="1" applyBorder="1"/>
    <xf numFmtId="0" fontId="18" fillId="0" borderId="2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4" xfId="0" applyFont="1" applyBorder="1"/>
    <xf numFmtId="0" fontId="18" fillId="0" borderId="7" xfId="0" applyFont="1" applyBorder="1"/>
    <xf numFmtId="0" fontId="18" fillId="0" borderId="25" xfId="0" applyFont="1" applyBorder="1"/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3" xfId="0" applyFont="1" applyBorder="1"/>
    <xf numFmtId="0" fontId="18" fillId="0" borderId="20" xfId="0" applyFont="1" applyBorder="1" applyAlignment="1">
      <alignment horizontal="center"/>
    </xf>
    <xf numFmtId="0" fontId="18" fillId="0" borderId="21" xfId="0" applyFont="1" applyBorder="1"/>
    <xf numFmtId="0" fontId="16" fillId="0" borderId="28" xfId="0" applyFont="1" applyBorder="1" applyAlignment="1">
      <alignment horizontal="center"/>
    </xf>
    <xf numFmtId="0" fontId="4" fillId="0" borderId="29" xfId="0" applyFont="1" applyBorder="1"/>
    <xf numFmtId="1" fontId="4" fillId="0" borderId="20" xfId="0" applyNumberFormat="1" applyFont="1" applyBorder="1"/>
    <xf numFmtId="1" fontId="4" fillId="0" borderId="30" xfId="0" applyNumberFormat="1" applyFont="1" applyBorder="1"/>
    <xf numFmtId="1" fontId="6" fillId="0" borderId="27" xfId="0" applyNumberFormat="1" applyFont="1" applyBorder="1" applyAlignment="1">
      <alignment horizontal="right"/>
    </xf>
    <xf numFmtId="2" fontId="4" fillId="0" borderId="21" xfId="0" applyNumberFormat="1" applyFont="1" applyBorder="1"/>
    <xf numFmtId="2" fontId="4" fillId="0" borderId="26" xfId="0" applyNumberFormat="1" applyFont="1" applyBorder="1"/>
    <xf numFmtId="2" fontId="4" fillId="0" borderId="27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4" fillId="0" borderId="21" xfId="0" applyNumberFormat="1" applyFont="1" applyBorder="1" applyAlignment="1"/>
    <xf numFmtId="2" fontId="6" fillId="0" borderId="31" xfId="0" applyNumberFormat="1" applyFont="1" applyBorder="1"/>
    <xf numFmtId="1" fontId="0" fillId="0" borderId="32" xfId="0" applyNumberFormat="1" applyBorder="1"/>
    <xf numFmtId="2" fontId="4" fillId="0" borderId="0" xfId="0" applyNumberFormat="1" applyFont="1"/>
    <xf numFmtId="1" fontId="4" fillId="0" borderId="0" xfId="0" applyNumberFormat="1" applyFont="1"/>
    <xf numFmtId="0" fontId="8" fillId="0" borderId="0" xfId="0" applyFont="1" applyBorder="1"/>
    <xf numFmtId="0" fontId="16" fillId="0" borderId="0" xfId="0" applyFont="1"/>
    <xf numFmtId="0" fontId="16" fillId="0" borderId="0" xfId="0" applyFont="1" applyAlignment="1">
      <alignment horizontal="center"/>
    </xf>
    <xf numFmtId="2" fontId="17" fillId="0" borderId="0" xfId="0" applyNumberFormat="1" applyFont="1"/>
    <xf numFmtId="0" fontId="8" fillId="0" borderId="33" xfId="0" applyFont="1" applyBorder="1"/>
    <xf numFmtId="0" fontId="8" fillId="0" borderId="34" xfId="0" applyFont="1" applyBorder="1"/>
    <xf numFmtId="0" fontId="8" fillId="0" borderId="35" xfId="0" applyFont="1" applyBorder="1"/>
    <xf numFmtId="0" fontId="8" fillId="0" borderId="36" xfId="0" applyFont="1" applyBorder="1"/>
    <xf numFmtId="0" fontId="8" fillId="0" borderId="37" xfId="0" applyFont="1" applyBorder="1"/>
    <xf numFmtId="0" fontId="8" fillId="0" borderId="38" xfId="0" applyFont="1" applyBorder="1"/>
    <xf numFmtId="0" fontId="8" fillId="0" borderId="10" xfId="0" applyFont="1" applyBorder="1"/>
    <xf numFmtId="0" fontId="8" fillId="0" borderId="39" xfId="0" applyFont="1" applyBorder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2" fillId="0" borderId="11" xfId="0" applyNumberFormat="1" applyFont="1" applyBorder="1"/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7" fillId="0" borderId="0" xfId="0" applyFont="1"/>
    <xf numFmtId="0" fontId="19" fillId="0" borderId="0" xfId="0" applyFont="1"/>
    <xf numFmtId="0" fontId="20" fillId="0" borderId="0" xfId="0" applyFont="1"/>
    <xf numFmtId="1" fontId="16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" fontId="17" fillId="0" borderId="0" xfId="0" applyNumberFormat="1" applyFont="1"/>
    <xf numFmtId="2" fontId="17" fillId="0" borderId="0" xfId="2" applyNumberFormat="1" applyFont="1"/>
    <xf numFmtId="2" fontId="16" fillId="0" borderId="11" xfId="2" applyNumberFormat="1" applyFont="1" applyBorder="1"/>
    <xf numFmtId="2" fontId="17" fillId="0" borderId="0" xfId="0" applyNumberFormat="1" applyFont="1" applyBorder="1"/>
    <xf numFmtId="2" fontId="16" fillId="0" borderId="11" xfId="0" applyNumberFormat="1" applyFont="1" applyBorder="1"/>
    <xf numFmtId="168" fontId="19" fillId="0" borderId="0" xfId="0" applyNumberFormat="1" applyFont="1"/>
    <xf numFmtId="2" fontId="17" fillId="0" borderId="7" xfId="2" applyNumberFormat="1" applyFont="1" applyBorder="1"/>
    <xf numFmtId="2" fontId="16" fillId="0" borderId="0" xfId="2" applyNumberFormat="1" applyFont="1" applyBorder="1"/>
    <xf numFmtId="0" fontId="21" fillId="0" borderId="0" xfId="0" applyFont="1"/>
    <xf numFmtId="2" fontId="21" fillId="0" borderId="0" xfId="0" applyNumberFormat="1" applyFont="1"/>
    <xf numFmtId="2" fontId="17" fillId="0" borderId="7" xfId="0" applyNumberFormat="1" applyFont="1" applyBorder="1"/>
    <xf numFmtId="2" fontId="16" fillId="0" borderId="0" xfId="2" applyNumberFormat="1" applyFont="1" applyBorder="1" applyAlignment="1">
      <alignment horizontal="right"/>
    </xf>
    <xf numFmtId="2" fontId="19" fillId="0" borderId="0" xfId="0" applyNumberFormat="1" applyFont="1"/>
    <xf numFmtId="2" fontId="17" fillId="0" borderId="0" xfId="0" applyNumberFormat="1" applyFont="1" applyAlignment="1">
      <alignment horizontal="right"/>
    </xf>
    <xf numFmtId="1" fontId="16" fillId="0" borderId="0" xfId="2" applyNumberFormat="1" applyFont="1" applyBorder="1" applyAlignment="1">
      <alignment horizontal="right"/>
    </xf>
    <xf numFmtId="168" fontId="17" fillId="0" borderId="0" xfId="0" applyNumberFormat="1" applyFont="1"/>
    <xf numFmtId="168" fontId="16" fillId="0" borderId="0" xfId="0" applyNumberFormat="1" applyFont="1" applyBorder="1"/>
    <xf numFmtId="0" fontId="19" fillId="0" borderId="0" xfId="0" applyFont="1" applyAlignment="1">
      <alignment horizontal="center"/>
    </xf>
    <xf numFmtId="2" fontId="17" fillId="0" borderId="0" xfId="2" applyNumberFormat="1" applyFont="1" applyBorder="1"/>
    <xf numFmtId="0" fontId="16" fillId="0" borderId="0" xfId="0" applyNumberFormat="1" applyFont="1" applyAlignment="1">
      <alignment horizontal="center"/>
    </xf>
    <xf numFmtId="2" fontId="17" fillId="0" borderId="0" xfId="2" applyNumberFormat="1" applyFont="1" applyAlignment="1">
      <alignment horizontal="right"/>
    </xf>
    <xf numFmtId="2" fontId="16" fillId="0" borderId="1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2" fontId="12" fillId="0" borderId="0" xfId="0" applyNumberFormat="1" applyFont="1" applyBorder="1" applyAlignment="1">
      <alignment horizontal="right"/>
    </xf>
    <xf numFmtId="2" fontId="16" fillId="0" borderId="0" xfId="0" applyNumberFormat="1" applyFont="1"/>
    <xf numFmtId="0" fontId="0" fillId="0" borderId="9" xfId="0" applyBorder="1"/>
    <xf numFmtId="0" fontId="22" fillId="0" borderId="9" xfId="0" applyFont="1" applyBorder="1" applyAlignment="1">
      <alignment horizontal="center"/>
    </xf>
    <xf numFmtId="2" fontId="9" fillId="0" borderId="0" xfId="0" applyNumberFormat="1" applyFont="1"/>
    <xf numFmtId="2" fontId="9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16" fillId="0" borderId="0" xfId="0" applyNumberFormat="1" applyFont="1" applyBorder="1"/>
    <xf numFmtId="2" fontId="17" fillId="0" borderId="4" xfId="0" applyNumberFormat="1" applyFont="1" applyBorder="1"/>
    <xf numFmtId="2" fontId="0" fillId="0" borderId="4" xfId="0" applyNumberFormat="1" applyBorder="1"/>
    <xf numFmtId="2" fontId="16" fillId="0" borderId="40" xfId="0" applyNumberFormat="1" applyFont="1" applyBorder="1"/>
    <xf numFmtId="2" fontId="16" fillId="0" borderId="40" xfId="0" applyNumberFormat="1" applyFont="1" applyBorder="1" applyAlignment="1">
      <alignment horizontal="right"/>
    </xf>
    <xf numFmtId="2" fontId="16" fillId="0" borderId="0" xfId="0" applyNumberFormat="1" applyFont="1" applyBorder="1" applyAlignment="1">
      <alignment horizontal="right"/>
    </xf>
    <xf numFmtId="0" fontId="23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7" fillId="0" borderId="0" xfId="2" applyNumberFormat="1" applyFont="1" applyBorder="1" applyAlignment="1">
      <alignment horizontal="right"/>
    </xf>
    <xf numFmtId="0" fontId="1" fillId="0" borderId="9" xfId="0" applyFont="1" applyBorder="1"/>
    <xf numFmtId="0" fontId="1" fillId="0" borderId="1" xfId="0" applyFont="1" applyBorder="1"/>
    <xf numFmtId="0" fontId="16" fillId="0" borderId="1" xfId="0" applyFont="1" applyBorder="1"/>
    <xf numFmtId="2" fontId="17" fillId="0" borderId="1" xfId="0" applyNumberFormat="1" applyFont="1" applyBorder="1"/>
    <xf numFmtId="0" fontId="19" fillId="0" borderId="1" xfId="0" applyFont="1" applyBorder="1"/>
    <xf numFmtId="0" fontId="19" fillId="0" borderId="5" xfId="0" applyFont="1" applyBorder="1"/>
    <xf numFmtId="0" fontId="19" fillId="0" borderId="3" xfId="0" applyFont="1" applyBorder="1"/>
    <xf numFmtId="0" fontId="19" fillId="0" borderId="4" xfId="0" applyFont="1" applyBorder="1"/>
    <xf numFmtId="0" fontId="19" fillId="0" borderId="8" xfId="0" applyFont="1" applyBorder="1"/>
    <xf numFmtId="0" fontId="19" fillId="0" borderId="9" xfId="0" applyFont="1" applyBorder="1"/>
    <xf numFmtId="0" fontId="17" fillId="0" borderId="1" xfId="0" applyFont="1" applyBorder="1"/>
    <xf numFmtId="0" fontId="17" fillId="0" borderId="4" xfId="0" applyFont="1" applyBorder="1"/>
    <xf numFmtId="0" fontId="2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/>
    <xf numFmtId="0" fontId="19" fillId="0" borderId="6" xfId="0" applyFont="1" applyBorder="1"/>
    <xf numFmtId="0" fontId="16" fillId="0" borderId="1" xfId="0" applyFont="1" applyBorder="1" applyAlignment="1">
      <alignment horizontal="right"/>
    </xf>
    <xf numFmtId="2" fontId="6" fillId="0" borderId="41" xfId="0" applyNumberFormat="1" applyFont="1" applyBorder="1"/>
    <xf numFmtId="0" fontId="0" fillId="0" borderId="0" xfId="0" applyFill="1"/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17" fillId="0" borderId="0" xfId="0" applyFont="1" applyFill="1"/>
    <xf numFmtId="2" fontId="17" fillId="0" borderId="0" xfId="0" applyNumberFormat="1" applyFont="1" applyFill="1"/>
    <xf numFmtId="0" fontId="4" fillId="0" borderId="0" xfId="0" applyFont="1" applyFill="1" applyBorder="1"/>
    <xf numFmtId="0" fontId="17" fillId="2" borderId="0" xfId="0" applyFont="1" applyFill="1"/>
    <xf numFmtId="0" fontId="18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/>
    <xf numFmtId="0" fontId="18" fillId="0" borderId="44" xfId="0" applyFont="1" applyBorder="1"/>
    <xf numFmtId="0" fontId="18" fillId="0" borderId="44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3" fillId="0" borderId="23" xfId="0" applyFont="1" applyBorder="1"/>
    <xf numFmtId="2" fontId="3" fillId="0" borderId="21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3" fillId="0" borderId="44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170" fontId="3" fillId="0" borderId="21" xfId="0" applyNumberFormat="1" applyFont="1" applyBorder="1" applyAlignment="1">
      <alignment horizontal="right"/>
    </xf>
    <xf numFmtId="0" fontId="18" fillId="0" borderId="16" xfId="0" applyFont="1" applyBorder="1"/>
    <xf numFmtId="2" fontId="18" fillId="0" borderId="31" xfId="0" applyNumberFormat="1" applyFont="1" applyBorder="1" applyAlignment="1">
      <alignment horizontal="right"/>
    </xf>
    <xf numFmtId="2" fontId="18" fillId="0" borderId="45" xfId="0" applyNumberFormat="1" applyFont="1" applyBorder="1" applyAlignment="1">
      <alignment horizontal="right"/>
    </xf>
    <xf numFmtId="0" fontId="19" fillId="0" borderId="0" xfId="0" applyFont="1" applyFill="1"/>
    <xf numFmtId="2" fontId="9" fillId="0" borderId="0" xfId="0" applyNumberFormat="1" applyFont="1" applyAlignment="1">
      <alignment horizontal="center"/>
    </xf>
    <xf numFmtId="0" fontId="13" fillId="0" borderId="0" xfId="0" applyFont="1"/>
    <xf numFmtId="0" fontId="12" fillId="0" borderId="0" xfId="0" applyFont="1" applyBorder="1"/>
    <xf numFmtId="0" fontId="1" fillId="0" borderId="0" xfId="0" applyFont="1"/>
    <xf numFmtId="2" fontId="17" fillId="0" borderId="0" xfId="2" applyNumberFormat="1" applyFont="1" applyFill="1" applyBorder="1"/>
    <xf numFmtId="170" fontId="9" fillId="0" borderId="0" xfId="0" applyNumberFormat="1" applyFont="1"/>
    <xf numFmtId="2" fontId="1" fillId="0" borderId="0" xfId="0" applyNumberFormat="1" applyFont="1" applyBorder="1"/>
    <xf numFmtId="2" fontId="1" fillId="0" borderId="0" xfId="0" applyNumberFormat="1" applyFont="1"/>
    <xf numFmtId="0" fontId="16" fillId="0" borderId="0" xfId="0" applyFont="1" applyFill="1"/>
    <xf numFmtId="0" fontId="1" fillId="0" borderId="0" xfId="0" applyFont="1" applyFill="1"/>
    <xf numFmtId="2" fontId="1" fillId="0" borderId="0" xfId="0" applyNumberFormat="1" applyFont="1" applyFill="1" applyBorder="1"/>
    <xf numFmtId="2" fontId="1" fillId="0" borderId="0" xfId="2" applyNumberFormat="1" applyFont="1"/>
    <xf numFmtId="2" fontId="0" fillId="0" borderId="7" xfId="0" applyNumberFormat="1" applyBorder="1"/>
    <xf numFmtId="0" fontId="1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6" fillId="3" borderId="0" xfId="0" applyFont="1" applyFill="1"/>
    <xf numFmtId="2" fontId="17" fillId="3" borderId="0" xfId="0" applyNumberFormat="1" applyFont="1" applyFill="1"/>
    <xf numFmtId="2" fontId="0" fillId="0" borderId="46" xfId="0" applyNumberFormat="1" applyBorder="1"/>
    <xf numFmtId="0" fontId="0" fillId="0" borderId="46" xfId="0" applyBorder="1"/>
    <xf numFmtId="0" fontId="16" fillId="0" borderId="0" xfId="0" applyFont="1" applyFill="1" applyAlignment="1">
      <alignment horizontal="center"/>
    </xf>
    <xf numFmtId="171" fontId="28" fillId="0" borderId="46" xfId="0" applyNumberFormat="1" applyFont="1" applyFill="1" applyBorder="1" applyAlignment="1" applyProtection="1">
      <alignment horizontal="left" vertical="top"/>
    </xf>
    <xf numFmtId="0" fontId="28" fillId="0" borderId="46" xfId="0" applyNumberFormat="1" applyFont="1" applyFill="1" applyBorder="1" applyAlignment="1" applyProtection="1">
      <alignment horizontal="left" vertical="top"/>
    </xf>
    <xf numFmtId="2" fontId="28" fillId="0" borderId="46" xfId="0" applyNumberFormat="1" applyFont="1" applyFill="1" applyBorder="1" applyAlignment="1" applyProtection="1">
      <alignment horizontal="right" vertical="top"/>
    </xf>
    <xf numFmtId="2" fontId="1" fillId="0" borderId="46" xfId="0" applyNumberFormat="1" applyFont="1" applyFill="1" applyBorder="1"/>
    <xf numFmtId="2" fontId="1" fillId="0" borderId="0" xfId="0" applyNumberFormat="1" applyFont="1" applyFill="1"/>
    <xf numFmtId="0" fontId="1" fillId="0" borderId="46" xfId="0" applyFont="1" applyFill="1" applyBorder="1"/>
    <xf numFmtId="14" fontId="1" fillId="0" borderId="46" xfId="0" applyNumberFormat="1" applyFont="1" applyFill="1" applyBorder="1" applyAlignment="1">
      <alignment horizontal="center"/>
    </xf>
    <xf numFmtId="172" fontId="1" fillId="0" borderId="46" xfId="4" applyNumberFormat="1" applyFont="1" applyFill="1" applyBorder="1"/>
    <xf numFmtId="2" fontId="16" fillId="0" borderId="0" xfId="0" applyNumberFormat="1" applyFont="1" applyFill="1"/>
    <xf numFmtId="14" fontId="1" fillId="0" borderId="46" xfId="0" applyNumberFormat="1" applyFont="1" applyFill="1" applyBorder="1"/>
    <xf numFmtId="2" fontId="16" fillId="0" borderId="46" xfId="0" applyNumberFormat="1" applyFont="1" applyFill="1" applyBorder="1"/>
    <xf numFmtId="0" fontId="1" fillId="0" borderId="47" xfId="0" applyFont="1" applyFill="1" applyBorder="1"/>
    <xf numFmtId="172" fontId="1" fillId="0" borderId="0" xfId="0" applyNumberFormat="1" applyFont="1" applyFill="1"/>
    <xf numFmtId="14" fontId="29" fillId="0" borderId="46" xfId="0" applyNumberFormat="1" applyFont="1" applyFill="1" applyBorder="1" applyAlignment="1" applyProtection="1">
      <alignment horizontal="center" vertical="center"/>
    </xf>
    <xf numFmtId="0" fontId="29" fillId="0" borderId="46" xfId="0" applyNumberFormat="1" applyFont="1" applyFill="1" applyBorder="1" applyAlignment="1" applyProtection="1">
      <alignment horizontal="center" vertical="center"/>
    </xf>
    <xf numFmtId="2" fontId="29" fillId="0" borderId="46" xfId="0" applyNumberFormat="1" applyFont="1" applyFill="1" applyBorder="1" applyAlignment="1" applyProtection="1">
      <alignment horizontal="center" vertical="center"/>
    </xf>
    <xf numFmtId="14" fontId="28" fillId="0" borderId="46" xfId="0" applyNumberFormat="1" applyFont="1" applyFill="1" applyBorder="1" applyAlignment="1" applyProtection="1">
      <alignment horizontal="left" vertical="top"/>
    </xf>
    <xf numFmtId="0" fontId="29" fillId="0" borderId="46" xfId="0" applyNumberFormat="1" applyFont="1" applyFill="1" applyBorder="1" applyAlignment="1" applyProtection="1">
      <alignment horizontal="left" vertical="top"/>
    </xf>
    <xf numFmtId="2" fontId="17" fillId="0" borderId="0" xfId="0" applyNumberFormat="1" applyFont="1" applyFill="1" applyBorder="1"/>
    <xf numFmtId="2" fontId="17" fillId="0" borderId="0" xfId="2" applyNumberFormat="1" applyFont="1" applyFill="1"/>
    <xf numFmtId="0" fontId="30" fillId="0" borderId="0" xfId="0" applyFont="1"/>
    <xf numFmtId="0" fontId="29" fillId="0" borderId="48" xfId="0" applyNumberFormat="1" applyFont="1" applyFill="1" applyBorder="1" applyAlignment="1" applyProtection="1">
      <alignment horizontal="center" vertical="center"/>
    </xf>
    <xf numFmtId="0" fontId="28" fillId="0" borderId="48" xfId="0" applyNumberFormat="1" applyFont="1" applyFill="1" applyBorder="1" applyAlignment="1" applyProtection="1">
      <alignment horizontal="left" vertical="top"/>
    </xf>
    <xf numFmtId="0" fontId="28" fillId="0" borderId="48" xfId="0" applyNumberFormat="1" applyFont="1" applyFill="1" applyBorder="1" applyAlignment="1" applyProtection="1">
      <alignment horizontal="right" vertical="top"/>
    </xf>
    <xf numFmtId="2" fontId="28" fillId="0" borderId="48" xfId="0" applyNumberFormat="1" applyFont="1" applyFill="1" applyBorder="1" applyAlignment="1" applyProtection="1">
      <alignment horizontal="right" vertical="top"/>
    </xf>
    <xf numFmtId="0" fontId="28" fillId="0" borderId="49" xfId="0" applyNumberFormat="1" applyFont="1" applyFill="1" applyBorder="1" applyAlignment="1" applyProtection="1">
      <alignment horizontal="left" vertical="top"/>
    </xf>
    <xf numFmtId="0" fontId="31" fillId="0" borderId="0" xfId="0" applyFont="1" applyFill="1"/>
    <xf numFmtId="0" fontId="28" fillId="0" borderId="0" xfId="0" applyNumberFormat="1" applyFont="1" applyFill="1" applyAlignment="1" applyProtection="1">
      <alignment horizontal="left" vertical="top"/>
    </xf>
    <xf numFmtId="0" fontId="28" fillId="0" borderId="0" xfId="0" applyNumberFormat="1" applyFont="1" applyFill="1" applyAlignment="1" applyProtection="1">
      <alignment horizontal="center" vertical="top"/>
    </xf>
    <xf numFmtId="2" fontId="28" fillId="0" borderId="0" xfId="0" applyNumberFormat="1" applyFont="1" applyFill="1" applyAlignment="1" applyProtection="1">
      <alignment horizontal="right" vertical="top"/>
    </xf>
    <xf numFmtId="0" fontId="28" fillId="0" borderId="48" xfId="0" applyNumberFormat="1" applyFont="1" applyFill="1" applyBorder="1" applyAlignment="1" applyProtection="1">
      <alignment horizontal="center" vertical="top"/>
    </xf>
    <xf numFmtId="0" fontId="28" fillId="0" borderId="0" xfId="0" applyNumberFormat="1" applyFont="1" applyFill="1" applyAlignment="1" applyProtection="1">
      <alignment horizontal="right" vertical="top"/>
    </xf>
    <xf numFmtId="2" fontId="30" fillId="0" borderId="0" xfId="0" applyNumberFormat="1" applyFont="1"/>
    <xf numFmtId="2" fontId="30" fillId="0" borderId="0" xfId="0" applyNumberFormat="1" applyFont="1" applyFill="1"/>
    <xf numFmtId="0" fontId="16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5">
    <cellStyle name="Euro" xfId="1"/>
    <cellStyle name="Millares" xfId="2" builtinId="3"/>
    <cellStyle name="Moneda" xfId="4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28575</xdr:rowOff>
    </xdr:from>
    <xdr:to>
      <xdr:col>3</xdr:col>
      <xdr:colOff>1543050</xdr:colOff>
      <xdr:row>43</xdr:row>
      <xdr:rowOff>514350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 flipV="1">
          <a:off x="180975" y="581025"/>
          <a:ext cx="5581650" cy="775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_trad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_trad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l" rtl="0">
            <a:defRPr sz="1000"/>
          </a:pPr>
          <a:r>
            <a:rPr lang="es-ES_trad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s-ES_tradnl" sz="1100" b="0" i="0" u="sng" strike="noStrike" baseline="0">
              <a:solidFill>
                <a:srgbClr val="000000"/>
              </a:solidFill>
              <a:latin typeface="+mn-lt"/>
              <a:cs typeface="Times New Roman"/>
            </a:rPr>
            <a:t>DENOMINACION DE LA ENTIDAD</a:t>
          </a:r>
          <a:r>
            <a:rPr lang="es-ES_tradnl" sz="11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:    </a:t>
          </a:r>
          <a:r>
            <a:rPr lang="es-ES_tradnl" sz="1100" b="0" i="1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</a:p>
        <a:p>
          <a:pPr algn="l" rtl="0">
            <a:defRPr sz="1000"/>
          </a:pPr>
          <a:r>
            <a:rPr lang="es-ES_tradnl" sz="1100" b="0" i="1" u="none" strike="noStrike" baseline="0">
              <a:solidFill>
                <a:srgbClr val="000000"/>
              </a:solidFill>
              <a:latin typeface="+mn-lt"/>
              <a:cs typeface="Times New Roman"/>
            </a:rPr>
            <a:t>                                                 </a:t>
          </a:r>
        </a:p>
        <a:p>
          <a:pPr algn="l" rtl="0">
            <a:defRPr sz="1000"/>
          </a:pPr>
          <a:r>
            <a:rPr lang="es-ES_tradnl" sz="1100" b="0" i="1" u="none" strike="noStrike" baseline="0">
              <a:solidFill>
                <a:srgbClr val="000000"/>
              </a:solidFill>
              <a:latin typeface="+mn-lt"/>
              <a:cs typeface="Times New Roman"/>
            </a:rPr>
            <a:t>                                        </a:t>
          </a:r>
        </a:p>
        <a:p>
          <a:pPr algn="l" rtl="0">
            <a:defRPr sz="1000"/>
          </a:pPr>
          <a:r>
            <a:rPr lang="es-ES_tradnl" sz="1400" b="0" i="1" u="none" strike="noStrike" baseline="0">
              <a:solidFill>
                <a:srgbClr val="000000"/>
              </a:solidFill>
              <a:latin typeface="+mn-lt"/>
              <a:cs typeface="Times New Roman"/>
            </a:rPr>
            <a:t>                                          </a:t>
          </a:r>
          <a:r>
            <a:rPr lang="es-ES_tradnl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HURLING CLUB ASOCIACION CIVIL</a:t>
          </a:r>
          <a:endParaRPr lang="es-ES_tradnl" sz="1400" b="0" i="1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s-ES_tradnl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     </a:t>
          </a:r>
        </a:p>
        <a:p>
          <a:pPr algn="l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s-ES_tradnl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     </a:t>
          </a:r>
          <a:r>
            <a:rPr lang="es-ES_tradnl" sz="1100" b="0" i="0" u="sng" strike="noStrike" baseline="0">
              <a:solidFill>
                <a:srgbClr val="000000"/>
              </a:solidFill>
              <a:latin typeface="+mn-lt"/>
            </a:rPr>
            <a:t>DOMICILIO LEGAL</a:t>
          </a:r>
          <a:r>
            <a:rPr lang="es-ES_tradnl" sz="1100" b="0" i="1" u="none" strike="noStrike" baseline="0">
              <a:solidFill>
                <a:srgbClr val="000000"/>
              </a:solidFill>
              <a:latin typeface="+mn-lt"/>
            </a:rPr>
            <a:t>:   </a:t>
          </a:r>
          <a:r>
            <a:rPr lang="es-ES_tradnl" sz="1100" b="1" i="0" baseline="0">
              <a:latin typeface="+mn-lt"/>
              <a:ea typeface="+mn-ea"/>
              <a:cs typeface="+mn-cs"/>
            </a:rPr>
            <a:t>CNEL .JOSE DE SAN MARTIN (EX VERGARA) N°5415 -HURLINGHAM                                             	                   PROVINCIA DE BUENOS AIRES</a:t>
          </a:r>
          <a:endParaRPr lang="es-ES_tradnl" sz="1100" b="0" i="1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s-ES_tradnl" sz="1100" b="0" i="1" u="none" strike="noStrike" baseline="0">
              <a:solidFill>
                <a:srgbClr val="000000"/>
              </a:solidFill>
              <a:latin typeface="+mn-lt"/>
            </a:rPr>
            <a:t>    Dirección Provincial de Personas  </a:t>
          </a:r>
          <a:r>
            <a:rPr lang="es-ES_tradnl" sz="1100" b="0" i="1" baseline="0">
              <a:latin typeface="+mn-lt"/>
              <a:ea typeface="+mn-ea"/>
              <a:cs typeface="+mn-cs"/>
            </a:rPr>
            <a:t>Jurídicas de la Provincia de Buenos Aires, Legajo N ° 159804 </a:t>
          </a:r>
          <a:endParaRPr lang="es-ES_tradnl" sz="1100" b="0" i="1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s-ES_tradnl" sz="1100" b="0" i="1" u="none" strike="noStrike" baseline="0">
              <a:solidFill>
                <a:srgbClr val="000000"/>
              </a:solidFill>
              <a:latin typeface="+mn-lt"/>
            </a:rPr>
            <a:t>    expediente N° 21209-96612.                                     </a:t>
          </a:r>
        </a:p>
        <a:p>
          <a:pPr algn="l" rtl="0">
            <a:defRPr sz="1000"/>
          </a:pPr>
          <a:r>
            <a:rPr lang="es-ES_tradnl" sz="1100" b="0" i="1" u="none" strike="noStrike" baseline="0">
              <a:solidFill>
                <a:srgbClr val="000000"/>
              </a:solidFill>
              <a:latin typeface="+mn-lt"/>
            </a:rPr>
            <a:t>   </a:t>
          </a:r>
        </a:p>
        <a:p>
          <a:pPr algn="l" rtl="0">
            <a:defRPr sz="1000"/>
          </a:pPr>
          <a:r>
            <a:rPr lang="es-ES_tradnl" sz="1100" b="0" i="1" u="none" strike="noStrike" baseline="0">
              <a:solidFill>
                <a:srgbClr val="000000"/>
              </a:solidFill>
              <a:latin typeface="+mn-lt"/>
            </a:rPr>
            <a:t>   </a:t>
          </a:r>
        </a:p>
        <a:p>
          <a:pPr algn="l" rtl="0">
            <a:defRPr sz="1000"/>
          </a:pPr>
          <a:r>
            <a:rPr lang="es-ES_tradnl" sz="1100" b="0" i="1" u="none" strike="noStrike" baseline="0">
              <a:solidFill>
                <a:srgbClr val="000000"/>
              </a:solidFill>
              <a:latin typeface="+mn-lt"/>
            </a:rPr>
            <a:t>  </a:t>
          </a:r>
          <a:r>
            <a:rPr lang="es-ES_tradnl" sz="1100" b="0" i="0" u="sng" strike="noStrike" baseline="0">
              <a:solidFill>
                <a:srgbClr val="000000"/>
              </a:solidFill>
              <a:latin typeface="+mn-lt"/>
            </a:rPr>
            <a:t>DOMICILIO , SOCIAL Y ADMINISTRATIVO</a:t>
          </a:r>
          <a:r>
            <a:rPr lang="es-ES_tradnl" sz="1100" b="0" i="1" u="sng" strike="noStrike" baseline="0">
              <a:solidFill>
                <a:srgbClr val="000000"/>
              </a:solidFill>
              <a:latin typeface="+mn-lt"/>
            </a:rPr>
            <a:t>: </a:t>
          </a:r>
          <a:r>
            <a:rPr lang="es-ES_tradnl" sz="1100" b="1" i="0" u="none" strike="noStrike" baseline="0">
              <a:solidFill>
                <a:srgbClr val="000000"/>
              </a:solidFill>
              <a:latin typeface="+mn-lt"/>
            </a:rPr>
            <a:t> CNEL .JOSE DE SAN MARTIN (EX VERGARA)                                              	   N°5415 -HURLINGHAM  -   PROVINCIA DE BUENOS AIRES</a:t>
          </a:r>
          <a:endParaRPr lang="es-ES_tradnl" sz="1100" b="0" i="1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s-ES_tradnl" sz="1100" b="0" i="1" u="none" strike="noStrike" baseline="0">
              <a:solidFill>
                <a:srgbClr val="000000"/>
              </a:solidFill>
              <a:latin typeface="+mn-lt"/>
            </a:rPr>
            <a:t>    </a:t>
          </a:r>
        </a:p>
        <a:p>
          <a:pPr algn="l" rtl="0">
            <a:defRPr sz="1000"/>
          </a:pPr>
          <a:r>
            <a:rPr lang="es-ES_tradnl" sz="1100" b="0" i="1" u="none" strike="noStrike" baseline="0">
              <a:solidFill>
                <a:srgbClr val="000000"/>
              </a:solidFill>
              <a:latin typeface="+mn-lt"/>
            </a:rPr>
            <a:t> </a:t>
          </a:r>
        </a:p>
        <a:p>
          <a:pPr algn="l" rtl="0">
            <a:defRPr sz="1000"/>
          </a:pPr>
          <a:r>
            <a:rPr lang="es-ES_tradnl" sz="1100" b="0" i="1" u="none" strike="noStrike" baseline="0">
              <a:solidFill>
                <a:srgbClr val="000000"/>
              </a:solidFill>
              <a:latin typeface="+mn-lt"/>
            </a:rPr>
            <a:t>     </a:t>
          </a:r>
          <a:r>
            <a:rPr lang="es-ES_tradnl" sz="1100" b="0" i="0" u="sng" strike="noStrike" baseline="0">
              <a:solidFill>
                <a:srgbClr val="000000"/>
              </a:solidFill>
              <a:latin typeface="+mn-lt"/>
            </a:rPr>
            <a:t>OBJETO</a:t>
          </a:r>
          <a:r>
            <a:rPr lang="es-ES_tradnl" sz="1100" b="0" i="0" u="none" strike="noStrike" baseline="0">
              <a:solidFill>
                <a:srgbClr val="000000"/>
              </a:solidFill>
              <a:latin typeface="+mn-lt"/>
            </a:rPr>
            <a:t>:   </a:t>
          </a:r>
          <a:r>
            <a:rPr lang="es-ES_tradnl" sz="1100" b="1" i="0" u="none" strike="noStrike" baseline="0">
              <a:solidFill>
                <a:srgbClr val="000000"/>
              </a:solidFill>
              <a:latin typeface="+mn-lt"/>
            </a:rPr>
            <a:t>CLUB SOCIAL Y DEPORTIVO</a:t>
          </a:r>
          <a:r>
            <a:rPr lang="es-ES_tradnl" sz="1100" b="0" i="0" u="none" strike="noStrike" baseline="0">
              <a:solidFill>
                <a:srgbClr val="000000"/>
              </a:solidFill>
              <a:latin typeface="+mn-lt"/>
            </a:rPr>
            <a:t>   </a:t>
          </a:r>
          <a:r>
            <a:rPr lang="es-ES_tradnl" sz="1100" b="0" i="1" u="none" strike="noStrike" baseline="0">
              <a:solidFill>
                <a:srgbClr val="000000"/>
              </a:solidFill>
              <a:latin typeface="+mn-lt"/>
            </a:rPr>
            <a:t> </a:t>
          </a:r>
        </a:p>
        <a:p>
          <a:pPr algn="l" rtl="0">
            <a:defRPr sz="1000"/>
          </a:pPr>
          <a:endParaRPr lang="es-ES_tradnl" sz="1100" b="0" i="1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s-ES_tradnl" sz="1100" b="0" i="1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s-ES_tradnl" sz="1100" b="0" i="1" u="none" strike="noStrike" baseline="0">
              <a:solidFill>
                <a:srgbClr val="000000"/>
              </a:solidFill>
              <a:latin typeface="+mn-lt"/>
            </a:rPr>
            <a:t>     </a:t>
          </a:r>
          <a:r>
            <a:rPr lang="es-ES_tradnl" sz="1100" b="0" i="0" u="sng" strike="noStrike" baseline="0">
              <a:solidFill>
                <a:srgbClr val="000000"/>
              </a:solidFill>
              <a:latin typeface="+mn-lt"/>
            </a:rPr>
            <a:t>FECHA INSCRIPCION EN I.G.J</a:t>
          </a:r>
          <a:r>
            <a:rPr lang="es-ES_tradnl" sz="1100" b="0" i="0" u="none" strike="noStrike" baseline="0">
              <a:solidFill>
                <a:srgbClr val="000000"/>
              </a:solidFill>
              <a:latin typeface="+mn-lt"/>
            </a:rPr>
            <a:t>.:   </a:t>
          </a:r>
          <a:r>
            <a:rPr lang="es-ES_tradnl" sz="1100" b="0" i="1" u="none" strike="noStrike" baseline="0">
              <a:solidFill>
                <a:srgbClr val="000000"/>
              </a:solidFill>
              <a:latin typeface="+mn-lt"/>
            </a:rPr>
            <a:t>  </a:t>
          </a:r>
          <a:r>
            <a:rPr lang="es-ES_tradnl" sz="1100" b="1" i="0" u="none" strike="noStrike" baseline="0">
              <a:solidFill>
                <a:srgbClr val="000000"/>
              </a:solidFill>
              <a:latin typeface="+mn-lt"/>
            </a:rPr>
            <a:t>29/12/1929 NRO. REGISTRO 352477/900 (EX C-900)</a:t>
          </a:r>
        </a:p>
        <a:p>
          <a:pPr algn="l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s-ES_tradnl" sz="1100" b="0" i="0" u="none" strike="noStrike" baseline="0">
              <a:solidFill>
                <a:srgbClr val="000000"/>
              </a:solidFill>
              <a:latin typeface="+mn-lt"/>
            </a:rPr>
            <a:t>      </a:t>
          </a:r>
          <a:r>
            <a:rPr lang="es-ES_tradnl" sz="1100" b="0" i="0" u="sng" strike="noStrike" baseline="0">
              <a:solidFill>
                <a:srgbClr val="000000"/>
              </a:solidFill>
              <a:latin typeface="+mn-lt"/>
            </a:rPr>
            <a:t>FECHA VENCIMIENTO ESTATUTO</a:t>
          </a:r>
          <a:r>
            <a:rPr lang="es-ES_tradnl" sz="1100" b="0" i="0" u="none" strike="noStrike" baseline="0">
              <a:solidFill>
                <a:srgbClr val="000000"/>
              </a:solidFill>
              <a:latin typeface="+mn-lt"/>
            </a:rPr>
            <a:t>:       </a:t>
          </a:r>
          <a:r>
            <a:rPr lang="es-ES_tradnl" sz="1100" b="1" i="0" u="none" strike="noStrike" baseline="0">
              <a:solidFill>
                <a:srgbClr val="000000"/>
              </a:solidFill>
              <a:latin typeface="+mn-lt"/>
            </a:rPr>
            <a:t>29 de Diciembre de 2028</a:t>
          </a:r>
          <a:endParaRPr lang="es-ES_tradnl" sz="1100" b="0" i="1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s-ES_tradnl" sz="1100" b="0" i="0" u="none" strike="noStrike" baseline="0">
              <a:solidFill>
                <a:srgbClr val="000000"/>
              </a:solidFill>
              <a:latin typeface="+mn-lt"/>
            </a:rPr>
            <a:t>      </a:t>
          </a:r>
          <a:r>
            <a:rPr lang="es-ES_tradnl" sz="1100" b="0" i="0" u="sng" strike="noStrike" baseline="0">
              <a:solidFill>
                <a:srgbClr val="000000"/>
              </a:solidFill>
              <a:latin typeface="+mn-lt"/>
            </a:rPr>
            <a:t>EJERCICIO ECONOMICO NUMERO:</a:t>
          </a:r>
          <a:r>
            <a:rPr lang="es-ES_tradnl" sz="1100" b="0" i="0" u="none" strike="noStrike" baseline="0">
              <a:solidFill>
                <a:srgbClr val="000000"/>
              </a:solidFill>
              <a:latin typeface="+mn-lt"/>
            </a:rPr>
            <a:t>   </a:t>
          </a:r>
          <a:r>
            <a:rPr lang="es-ES_tradnl" sz="1100" b="1" i="0" u="none" strike="noStrike" baseline="0">
              <a:solidFill>
                <a:srgbClr val="000000"/>
              </a:solidFill>
              <a:latin typeface="+mn-lt"/>
            </a:rPr>
            <a:t>96 (NOVENTA Y  SEIS)</a:t>
          </a:r>
        </a:p>
        <a:p>
          <a:pPr algn="l" rtl="0">
            <a:defRPr sz="1000"/>
          </a:pPr>
          <a:r>
            <a:rPr lang="es-ES_tradnl" sz="1100" b="1" i="0" u="none" strike="noStrike" baseline="0">
              <a:solidFill>
                <a:srgbClr val="000000"/>
              </a:solidFill>
              <a:latin typeface="+mn-lt"/>
            </a:rPr>
            <a:t>)</a:t>
          </a:r>
          <a:endParaRPr lang="es-ES_tradnl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s-ES_tradnl" sz="1100" b="0" i="0" u="none" strike="noStrike" baseline="0">
              <a:solidFill>
                <a:srgbClr val="000000"/>
              </a:solidFill>
              <a:latin typeface="+mn-lt"/>
            </a:rPr>
            <a:t>    </a:t>
          </a:r>
        </a:p>
        <a:p>
          <a:pPr algn="l" rtl="0">
            <a:defRPr sz="1000"/>
          </a:pPr>
          <a:r>
            <a:rPr lang="es-ES_tradnl" sz="1100" b="0" i="0" u="none" strike="noStrike" baseline="0">
              <a:solidFill>
                <a:srgbClr val="000000"/>
              </a:solidFill>
              <a:latin typeface="+mn-lt"/>
            </a:rPr>
            <a:t>     </a:t>
          </a:r>
          <a:r>
            <a:rPr lang="es-ES_tradnl" sz="1100" b="0" i="0" u="sng" strike="noStrike" baseline="0">
              <a:solidFill>
                <a:srgbClr val="000000"/>
              </a:solidFill>
              <a:latin typeface="+mn-lt"/>
            </a:rPr>
            <a:t>C.U.I.T. NUMERO</a:t>
          </a:r>
          <a:r>
            <a:rPr lang="es-ES_tradnl" sz="1100" b="0" i="0" u="none" strike="noStrike" baseline="0">
              <a:solidFill>
                <a:srgbClr val="000000"/>
              </a:solidFill>
              <a:latin typeface="+mn-lt"/>
            </a:rPr>
            <a:t>:      </a:t>
          </a:r>
          <a:r>
            <a:rPr lang="es-ES_tradnl" sz="1100" b="1" i="0" u="none" strike="noStrike" baseline="0">
              <a:solidFill>
                <a:srgbClr val="000000"/>
              </a:solidFill>
              <a:latin typeface="+mn-lt"/>
            </a:rPr>
            <a:t>30-53077208-6</a:t>
          </a:r>
        </a:p>
        <a:p>
          <a:pPr algn="l" rtl="0">
            <a:defRPr sz="1000"/>
          </a:pPr>
          <a:r>
            <a:rPr lang="es-ES_tradnl" sz="1100" b="0" i="0" u="none" strike="noStrike" baseline="0">
              <a:solidFill>
                <a:srgbClr val="000000"/>
              </a:solidFill>
              <a:latin typeface="+mn-lt"/>
            </a:rPr>
            <a:t>   </a:t>
          </a:r>
        </a:p>
        <a:p>
          <a:pPr algn="l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s-ES_tradnl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s-ES_tradnl" sz="1100" b="0" i="0" u="none" strike="noStrike" baseline="0">
              <a:solidFill>
                <a:srgbClr val="000000"/>
              </a:solidFill>
              <a:latin typeface="+mn-lt"/>
            </a:rPr>
            <a:t>     INICIADO EL:              </a:t>
          </a:r>
          <a:r>
            <a:rPr lang="es-ES_tradnl" sz="1100" b="1" i="0" u="none" strike="noStrike" baseline="0">
              <a:solidFill>
                <a:srgbClr val="000000"/>
              </a:solidFill>
              <a:latin typeface="+mn-lt"/>
            </a:rPr>
            <a:t>1 DE JULIO  DE 2017</a:t>
          </a:r>
          <a:endParaRPr lang="es-ES_tradnl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s-ES_tradnl" sz="1100" b="0" i="0" u="none" strike="noStrike" baseline="0">
              <a:solidFill>
                <a:srgbClr val="000000"/>
              </a:solidFill>
              <a:latin typeface="+mn-lt"/>
            </a:rPr>
            <a:t>     FINALIZADO EL :       </a:t>
          </a:r>
          <a:r>
            <a:rPr lang="es-ES_tradnl" sz="1100" b="1" i="0" u="none" strike="noStrike" baseline="0">
              <a:solidFill>
                <a:srgbClr val="000000"/>
              </a:solidFill>
              <a:latin typeface="+mn-lt"/>
            </a:rPr>
            <a:t>30  DE  JUNIO   2018</a:t>
          </a:r>
        </a:p>
        <a:p>
          <a:pPr algn="l" rtl="0">
            <a:defRPr sz="1000"/>
          </a:pPr>
          <a:endParaRPr lang="es-ES_tradnl" sz="1100" b="1" i="0" u="none" strike="noStrike" baseline="0">
            <a:solidFill>
              <a:srgbClr val="000000"/>
            </a:solidFill>
            <a:latin typeface="Garamond"/>
          </a:endParaRPr>
        </a:p>
        <a:p>
          <a:pPr algn="l" rtl="0">
            <a:defRPr sz="1000"/>
          </a:pPr>
          <a:endParaRPr lang="es-ES_tradnl" sz="1100" b="1" i="0" u="none" strike="noStrike" baseline="0">
            <a:solidFill>
              <a:srgbClr val="000000"/>
            </a:solidFill>
            <a:latin typeface="Garamond"/>
          </a:endParaRPr>
        </a:p>
        <a:p>
          <a:pPr algn="l" rtl="0">
            <a:defRPr sz="1000"/>
          </a:pPr>
          <a:endParaRPr lang="es-ES_tradnl" sz="1100" b="1" i="0" u="none" strike="noStrike" baseline="0">
            <a:solidFill>
              <a:srgbClr val="000000"/>
            </a:solidFill>
            <a:latin typeface="Garamond"/>
          </a:endParaRPr>
        </a:p>
        <a:p>
          <a:pPr algn="l" rtl="0">
            <a:defRPr sz="1000"/>
          </a:pPr>
          <a:endParaRPr lang="es-ES_tradnl" sz="1000" b="0" i="0" u="none" strike="noStrike" baseline="0">
            <a:solidFill>
              <a:srgbClr val="000000"/>
            </a:solidFill>
            <a:latin typeface="Garamond"/>
          </a:endParaRPr>
        </a:p>
        <a:p>
          <a:pPr algn="l" rtl="0">
            <a:defRPr sz="1000"/>
          </a:pPr>
          <a:r>
            <a:rPr lang="es-ES_tradnl" sz="1000" b="0" i="0" u="none" strike="noStrike" baseline="0">
              <a:solidFill>
                <a:srgbClr val="000000"/>
              </a:solidFill>
              <a:latin typeface="Garamond"/>
            </a:rPr>
            <a:t>     </a:t>
          </a:r>
        </a:p>
        <a:p>
          <a:pPr algn="l" rtl="0">
            <a:defRPr sz="1000"/>
          </a:pPr>
          <a:endParaRPr lang="es-ES_tradnl" sz="1000" b="0" i="0" u="none" strike="noStrike" baseline="0">
            <a:solidFill>
              <a:srgbClr val="000000"/>
            </a:solidFill>
            <a:latin typeface="Garamond"/>
          </a:endParaRPr>
        </a:p>
        <a:p>
          <a:pPr algn="l" rtl="0">
            <a:defRPr sz="1000"/>
          </a:pPr>
          <a:endParaRPr lang="es-ES_tradnl" sz="1000" b="0" i="0" u="none" strike="noStrike" baseline="0">
            <a:solidFill>
              <a:srgbClr val="000000"/>
            </a:solidFill>
            <a:latin typeface="Garamond"/>
          </a:endParaRPr>
        </a:p>
        <a:p>
          <a:pPr algn="l" rtl="0">
            <a:defRPr sz="1000"/>
          </a:pPr>
          <a:endParaRPr lang="es-ES_tradnl" sz="1000" b="0" i="0" u="none" strike="noStrike" baseline="0">
            <a:solidFill>
              <a:srgbClr val="000000"/>
            </a:solidFill>
            <a:latin typeface="Garamond"/>
          </a:endParaRPr>
        </a:p>
        <a:p>
          <a:pPr algn="l" rtl="0">
            <a:defRPr sz="1000"/>
          </a:pPr>
          <a:endParaRPr lang="es-ES_tradnl" sz="1000" b="0" i="0" u="none" strike="noStrike" baseline="0">
            <a:solidFill>
              <a:srgbClr val="000000"/>
            </a:solidFill>
            <a:latin typeface="Garamond"/>
          </a:endParaRPr>
        </a:p>
        <a:p>
          <a:pPr algn="l" rtl="0">
            <a:defRPr sz="1000"/>
          </a:pPr>
          <a:r>
            <a:rPr lang="es-ES_tradnl" sz="1000" b="0" i="0" u="none" strike="noStrike" baseline="0">
              <a:solidFill>
                <a:srgbClr val="000000"/>
              </a:solidFill>
              <a:latin typeface="Garamond"/>
            </a:rPr>
            <a:t>       </a:t>
          </a:r>
        </a:p>
        <a:p>
          <a:pPr algn="l" rtl="0">
            <a:defRPr sz="1000"/>
          </a:pPr>
          <a:endParaRPr lang="es-ES_tradnl" sz="1000" b="0" i="0" u="none" strike="noStrike" baseline="0">
            <a:solidFill>
              <a:srgbClr val="000000"/>
            </a:solidFill>
            <a:latin typeface="Garamond"/>
          </a:endParaRPr>
        </a:p>
        <a:p>
          <a:pPr algn="l" rtl="0">
            <a:defRPr sz="1000"/>
          </a:pPr>
          <a:endParaRPr lang="es-ES_tradnl" sz="1000" b="0" i="0" u="none" strike="noStrike" baseline="0">
            <a:solidFill>
              <a:srgbClr val="000000"/>
            </a:solidFill>
            <a:latin typeface="Garamond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45"/>
  <sheetViews>
    <sheetView tabSelected="1" workbookViewId="0">
      <selection activeCell="D44" sqref="D44"/>
    </sheetView>
  </sheetViews>
  <sheetFormatPr baseColWidth="10" defaultRowHeight="14.25"/>
  <cols>
    <col min="1" max="1" width="3.42578125" style="90" customWidth="1"/>
    <col min="2" max="2" width="37.7109375" style="90" customWidth="1"/>
    <col min="3" max="3" width="22.140625" style="90" customWidth="1"/>
    <col min="4" max="4" width="24.28515625" style="90" customWidth="1"/>
    <col min="5" max="16384" width="11.42578125" style="90"/>
  </cols>
  <sheetData>
    <row r="3" spans="2:4" ht="15" thickBot="1"/>
    <row r="4" spans="2:4" ht="15" thickTop="1">
      <c r="B4" s="134"/>
      <c r="C4" s="135"/>
      <c r="D4" s="136"/>
    </row>
    <row r="5" spans="2:4">
      <c r="B5" s="137"/>
      <c r="C5" s="130"/>
      <c r="D5" s="138"/>
    </row>
    <row r="6" spans="2:4">
      <c r="B6" s="137"/>
      <c r="C6" s="130"/>
      <c r="D6" s="138"/>
    </row>
    <row r="7" spans="2:4">
      <c r="B7" s="137"/>
      <c r="C7" s="130"/>
      <c r="D7" s="138"/>
    </row>
    <row r="8" spans="2:4">
      <c r="B8" s="137"/>
      <c r="C8" s="130"/>
      <c r="D8" s="138"/>
    </row>
    <row r="9" spans="2:4">
      <c r="B9" s="137"/>
      <c r="C9" s="130"/>
      <c r="D9" s="138"/>
    </row>
    <row r="10" spans="2:4">
      <c r="B10" s="137"/>
      <c r="C10" s="130"/>
      <c r="D10" s="138"/>
    </row>
    <row r="11" spans="2:4">
      <c r="B11" s="137"/>
      <c r="C11" s="130"/>
      <c r="D11" s="138"/>
    </row>
    <row r="12" spans="2:4">
      <c r="B12" s="137"/>
      <c r="C12" s="130"/>
      <c r="D12" s="138"/>
    </row>
    <row r="13" spans="2:4">
      <c r="B13" s="137"/>
      <c r="C13" s="130"/>
      <c r="D13" s="138"/>
    </row>
    <row r="14" spans="2:4">
      <c r="B14" s="137"/>
      <c r="C14" s="130"/>
      <c r="D14" s="138"/>
    </row>
    <row r="15" spans="2:4">
      <c r="B15" s="137"/>
      <c r="C15" s="130"/>
      <c r="D15" s="138"/>
    </row>
    <row r="16" spans="2:4">
      <c r="B16" s="137"/>
      <c r="C16" s="130"/>
      <c r="D16" s="138"/>
    </row>
    <row r="17" spans="2:4">
      <c r="B17" s="137"/>
      <c r="C17" s="130"/>
      <c r="D17" s="138"/>
    </row>
    <row r="18" spans="2:4">
      <c r="B18" s="137"/>
      <c r="C18" s="130"/>
      <c r="D18" s="138"/>
    </row>
    <row r="19" spans="2:4">
      <c r="B19" s="137"/>
      <c r="C19" s="130"/>
      <c r="D19" s="138"/>
    </row>
    <row r="20" spans="2:4">
      <c r="B20" s="137"/>
      <c r="C20" s="130"/>
      <c r="D20" s="138"/>
    </row>
    <row r="21" spans="2:4">
      <c r="B21" s="137"/>
      <c r="C21" s="130"/>
      <c r="D21" s="138"/>
    </row>
    <row r="22" spans="2:4">
      <c r="B22" s="137"/>
      <c r="C22" s="130"/>
      <c r="D22" s="138"/>
    </row>
    <row r="23" spans="2:4">
      <c r="B23" s="137"/>
      <c r="C23" s="130"/>
      <c r="D23" s="138"/>
    </row>
    <row r="24" spans="2:4">
      <c r="B24" s="137"/>
      <c r="C24" s="130"/>
      <c r="D24" s="138"/>
    </row>
    <row r="25" spans="2:4">
      <c r="B25" s="137"/>
      <c r="C25" s="130"/>
      <c r="D25" s="138"/>
    </row>
    <row r="26" spans="2:4">
      <c r="B26" s="137"/>
      <c r="C26" s="130"/>
      <c r="D26" s="138"/>
    </row>
    <row r="27" spans="2:4">
      <c r="B27" s="137"/>
      <c r="C27" s="130"/>
      <c r="D27" s="138"/>
    </row>
    <row r="28" spans="2:4">
      <c r="B28" s="137"/>
      <c r="C28" s="130"/>
      <c r="D28" s="138"/>
    </row>
    <row r="29" spans="2:4">
      <c r="B29" s="137"/>
      <c r="C29" s="130"/>
      <c r="D29" s="138"/>
    </row>
    <row r="30" spans="2:4">
      <c r="B30" s="137"/>
      <c r="C30" s="130"/>
      <c r="D30" s="138"/>
    </row>
    <row r="31" spans="2:4">
      <c r="B31" s="137"/>
      <c r="C31" s="130"/>
      <c r="D31" s="138"/>
    </row>
    <row r="32" spans="2:4">
      <c r="B32" s="137"/>
      <c r="C32" s="130"/>
      <c r="D32" s="138"/>
    </row>
    <row r="33" spans="2:4">
      <c r="B33" s="137"/>
      <c r="C33" s="130"/>
      <c r="D33" s="138"/>
    </row>
    <row r="34" spans="2:4">
      <c r="B34" s="137"/>
      <c r="C34" s="130"/>
      <c r="D34" s="138"/>
    </row>
    <row r="35" spans="2:4">
      <c r="B35" s="137"/>
      <c r="C35" s="130"/>
      <c r="D35" s="138"/>
    </row>
    <row r="36" spans="2:4">
      <c r="B36" s="137"/>
      <c r="C36" s="130"/>
      <c r="D36" s="138"/>
    </row>
    <row r="37" spans="2:4">
      <c r="B37" s="137"/>
      <c r="C37" s="130"/>
      <c r="D37" s="138"/>
    </row>
    <row r="38" spans="2:4">
      <c r="B38" s="137"/>
      <c r="C38" s="130"/>
      <c r="D38" s="138"/>
    </row>
    <row r="39" spans="2:4">
      <c r="B39" s="137"/>
      <c r="C39" s="130"/>
      <c r="D39" s="138"/>
    </row>
    <row r="40" spans="2:4">
      <c r="B40" s="137"/>
      <c r="C40" s="130"/>
      <c r="D40" s="138"/>
    </row>
    <row r="41" spans="2:4">
      <c r="B41" s="137"/>
      <c r="C41" s="130"/>
      <c r="D41" s="138"/>
    </row>
    <row r="42" spans="2:4">
      <c r="B42" s="137"/>
      <c r="C42" s="130"/>
      <c r="D42" s="138"/>
    </row>
    <row r="43" spans="2:4" ht="15.75" customHeight="1">
      <c r="B43" s="137"/>
      <c r="C43" s="130"/>
      <c r="D43" s="138"/>
    </row>
    <row r="44" spans="2:4" ht="98.25" customHeight="1" thickBot="1">
      <c r="B44" s="139"/>
      <c r="C44" s="140"/>
      <c r="D44" s="141"/>
    </row>
    <row r="45" spans="2:4" ht="15" thickTop="1"/>
  </sheetData>
  <phoneticPr fontId="2" type="noConversion"/>
  <printOptions horizontalCentered="1" verticalCentered="1"/>
  <pageMargins left="0.75" right="0.75" top="0.4" bottom="1" header="0" footer="0"/>
  <pageSetup paperSize="9" orientation="portrait" horizontalDpi="300" verticalDpi="96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98"/>
  <sheetViews>
    <sheetView topLeftCell="A265" workbookViewId="0">
      <selection activeCell="C237" sqref="C237:F298"/>
    </sheetView>
  </sheetViews>
  <sheetFormatPr baseColWidth="10" defaultRowHeight="12.75"/>
  <cols>
    <col min="5" max="5" width="32.85546875" bestFit="1" customWidth="1"/>
  </cols>
  <sheetData>
    <row r="2" spans="2:6" ht="15">
      <c r="C2" s="275" t="s">
        <v>957</v>
      </c>
    </row>
    <row r="3" spans="2:6" ht="15">
      <c r="C3" s="275"/>
    </row>
    <row r="4" spans="2:6">
      <c r="B4" s="276" t="s">
        <v>958</v>
      </c>
      <c r="C4" s="276"/>
      <c r="D4" s="276" t="s">
        <v>959</v>
      </c>
      <c r="E4" s="276" t="s">
        <v>960</v>
      </c>
      <c r="F4" s="276" t="s">
        <v>961</v>
      </c>
    </row>
    <row r="5" spans="2:6">
      <c r="B5" s="277" t="s">
        <v>962</v>
      </c>
      <c r="C5" s="277"/>
      <c r="D5" s="278" t="s">
        <v>963</v>
      </c>
      <c r="E5" s="277" t="s">
        <v>964</v>
      </c>
      <c r="F5" s="279">
        <v>5</v>
      </c>
    </row>
    <row r="6" spans="2:6">
      <c r="B6" s="277" t="s">
        <v>962</v>
      </c>
      <c r="C6" s="277"/>
      <c r="D6" s="278" t="s">
        <v>965</v>
      </c>
      <c r="E6" s="277" t="s">
        <v>966</v>
      </c>
      <c r="F6" s="279">
        <v>200</v>
      </c>
    </row>
    <row r="7" spans="2:6">
      <c r="B7" s="277" t="s">
        <v>962</v>
      </c>
      <c r="C7" s="277"/>
      <c r="D7" s="278" t="s">
        <v>967</v>
      </c>
      <c r="E7" s="277" t="s">
        <v>968</v>
      </c>
      <c r="F7" s="279">
        <v>486</v>
      </c>
    </row>
    <row r="8" spans="2:6" ht="15">
      <c r="B8" s="280" t="s">
        <v>969</v>
      </c>
      <c r="C8" s="281"/>
      <c r="D8" s="278" t="s">
        <v>970</v>
      </c>
      <c r="E8" s="277" t="s">
        <v>971</v>
      </c>
      <c r="F8" s="279">
        <v>6830.3</v>
      </c>
    </row>
    <row r="9" spans="2:6" ht="15">
      <c r="B9" s="280" t="s">
        <v>969</v>
      </c>
      <c r="C9" s="281"/>
      <c r="D9" s="278" t="s">
        <v>972</v>
      </c>
      <c r="E9" s="277" t="s">
        <v>973</v>
      </c>
      <c r="F9" s="279">
        <v>3074.55</v>
      </c>
    </row>
    <row r="10" spans="2:6">
      <c r="B10" s="282" t="s">
        <v>974</v>
      </c>
      <c r="C10" s="282" t="s">
        <v>975</v>
      </c>
      <c r="D10" s="283">
        <v>8211</v>
      </c>
      <c r="E10" s="282" t="s">
        <v>976</v>
      </c>
      <c r="F10" s="284">
        <v>47.55</v>
      </c>
    </row>
    <row r="11" spans="2:6">
      <c r="B11" s="277" t="s">
        <v>974</v>
      </c>
      <c r="C11" s="277" t="s">
        <v>975</v>
      </c>
      <c r="D11" s="285">
        <v>8939</v>
      </c>
      <c r="E11" s="277" t="s">
        <v>977</v>
      </c>
      <c r="F11" s="279">
        <v>50</v>
      </c>
    </row>
    <row r="12" spans="2:6">
      <c r="B12" s="282" t="s">
        <v>974</v>
      </c>
      <c r="C12" s="277" t="s">
        <v>975</v>
      </c>
      <c r="D12" s="285">
        <v>9706</v>
      </c>
      <c r="E12" s="277" t="s">
        <v>978</v>
      </c>
      <c r="F12" s="279">
        <v>650.35</v>
      </c>
    </row>
    <row r="13" spans="2:6">
      <c r="B13" s="282" t="s">
        <v>974</v>
      </c>
      <c r="C13" s="277" t="s">
        <v>975</v>
      </c>
      <c r="D13" s="285">
        <v>8195</v>
      </c>
      <c r="E13" s="277" t="s">
        <v>979</v>
      </c>
      <c r="F13" s="279">
        <v>988.14</v>
      </c>
    </row>
    <row r="14" spans="2:6">
      <c r="B14" s="282" t="s">
        <v>974</v>
      </c>
      <c r="C14" s="277" t="s">
        <v>975</v>
      </c>
      <c r="D14" s="285">
        <v>7430</v>
      </c>
      <c r="E14" s="277" t="s">
        <v>980</v>
      </c>
      <c r="F14" s="279">
        <v>994.41</v>
      </c>
    </row>
    <row r="15" spans="2:6">
      <c r="B15" s="282" t="s">
        <v>974</v>
      </c>
      <c r="C15" s="282" t="s">
        <v>981</v>
      </c>
      <c r="D15" s="283">
        <v>7073</v>
      </c>
      <c r="E15" s="282" t="s">
        <v>982</v>
      </c>
      <c r="F15" s="284">
        <v>995</v>
      </c>
    </row>
    <row r="16" spans="2:6">
      <c r="B16" s="282" t="s">
        <v>974</v>
      </c>
      <c r="C16" s="277" t="s">
        <v>981</v>
      </c>
      <c r="D16" s="285">
        <v>7552</v>
      </c>
      <c r="E16" s="277" t="s">
        <v>983</v>
      </c>
      <c r="F16" s="279">
        <v>995</v>
      </c>
    </row>
    <row r="17" spans="2:6">
      <c r="B17" s="282" t="s">
        <v>974</v>
      </c>
      <c r="C17" s="277" t="s">
        <v>975</v>
      </c>
      <c r="D17" s="285">
        <v>8159</v>
      </c>
      <c r="E17" s="277" t="s">
        <v>984</v>
      </c>
      <c r="F17" s="279">
        <v>995</v>
      </c>
    </row>
    <row r="18" spans="2:6">
      <c r="B18" s="282" t="s">
        <v>974</v>
      </c>
      <c r="C18" s="277" t="s">
        <v>981</v>
      </c>
      <c r="D18" s="285">
        <v>8213</v>
      </c>
      <c r="E18" s="277" t="s">
        <v>985</v>
      </c>
      <c r="F18" s="279">
        <v>995</v>
      </c>
    </row>
    <row r="19" spans="2:6">
      <c r="B19" s="277" t="s">
        <v>974</v>
      </c>
      <c r="C19" s="277" t="s">
        <v>981</v>
      </c>
      <c r="D19" s="285">
        <v>8476</v>
      </c>
      <c r="E19" s="277" t="s">
        <v>986</v>
      </c>
      <c r="F19" s="279">
        <v>995</v>
      </c>
    </row>
    <row r="20" spans="2:6">
      <c r="B20" s="282" t="s">
        <v>974</v>
      </c>
      <c r="C20" s="277" t="s">
        <v>981</v>
      </c>
      <c r="D20" s="285">
        <v>8520</v>
      </c>
      <c r="E20" s="277" t="s">
        <v>987</v>
      </c>
      <c r="F20" s="279">
        <v>995</v>
      </c>
    </row>
    <row r="21" spans="2:6">
      <c r="B21" s="282" t="s">
        <v>974</v>
      </c>
      <c r="C21" s="282" t="s">
        <v>981</v>
      </c>
      <c r="D21" s="283">
        <v>8715</v>
      </c>
      <c r="E21" s="282" t="s">
        <v>988</v>
      </c>
      <c r="F21" s="284">
        <v>995</v>
      </c>
    </row>
    <row r="22" spans="2:6">
      <c r="B22" s="277" t="s">
        <v>974</v>
      </c>
      <c r="C22" s="277" t="s">
        <v>989</v>
      </c>
      <c r="D22" s="285">
        <v>8825</v>
      </c>
      <c r="E22" s="277" t="s">
        <v>990</v>
      </c>
      <c r="F22" s="279">
        <v>995</v>
      </c>
    </row>
    <row r="23" spans="2:6">
      <c r="B23" s="282" t="s">
        <v>974</v>
      </c>
      <c r="C23" s="282" t="s">
        <v>991</v>
      </c>
      <c r="D23" s="283">
        <v>9050</v>
      </c>
      <c r="E23" s="282" t="s">
        <v>992</v>
      </c>
      <c r="F23" s="284">
        <v>995</v>
      </c>
    </row>
    <row r="24" spans="2:6">
      <c r="B24" s="282" t="s">
        <v>974</v>
      </c>
      <c r="C24" s="277" t="s">
        <v>991</v>
      </c>
      <c r="D24" s="285">
        <v>9257</v>
      </c>
      <c r="E24" s="277" t="s">
        <v>993</v>
      </c>
      <c r="F24" s="279">
        <v>995</v>
      </c>
    </row>
    <row r="25" spans="2:6">
      <c r="B25" s="282" t="s">
        <v>974</v>
      </c>
      <c r="C25" s="277" t="s">
        <v>981</v>
      </c>
      <c r="D25" s="285">
        <v>9382</v>
      </c>
      <c r="E25" s="277" t="s">
        <v>994</v>
      </c>
      <c r="F25" s="279">
        <v>995</v>
      </c>
    </row>
    <row r="26" spans="2:6">
      <c r="B26" s="282" t="s">
        <v>974</v>
      </c>
      <c r="C26" s="277" t="s">
        <v>981</v>
      </c>
      <c r="D26" s="285">
        <v>9383</v>
      </c>
      <c r="E26" s="277" t="s">
        <v>995</v>
      </c>
      <c r="F26" s="279">
        <v>995</v>
      </c>
    </row>
    <row r="27" spans="2:6">
      <c r="B27" s="282" t="s">
        <v>974</v>
      </c>
      <c r="C27" s="277" t="s">
        <v>981</v>
      </c>
      <c r="D27" s="285">
        <v>9840</v>
      </c>
      <c r="E27" s="277" t="s">
        <v>996</v>
      </c>
      <c r="F27" s="279">
        <v>995</v>
      </c>
    </row>
    <row r="28" spans="2:6">
      <c r="B28" s="282" t="s">
        <v>974</v>
      </c>
      <c r="C28" s="277" t="s">
        <v>981</v>
      </c>
      <c r="D28" s="285">
        <v>9863</v>
      </c>
      <c r="E28" s="277" t="s">
        <v>997</v>
      </c>
      <c r="F28" s="279">
        <v>995</v>
      </c>
    </row>
    <row r="29" spans="2:6">
      <c r="B29" s="282" t="s">
        <v>974</v>
      </c>
      <c r="C29" s="277" t="s">
        <v>975</v>
      </c>
      <c r="D29" s="285">
        <v>7937</v>
      </c>
      <c r="E29" s="277" t="s">
        <v>998</v>
      </c>
      <c r="F29" s="279">
        <v>1005.77</v>
      </c>
    </row>
    <row r="30" spans="2:6">
      <c r="B30" s="282" t="s">
        <v>974</v>
      </c>
      <c r="C30" s="277" t="s">
        <v>975</v>
      </c>
      <c r="D30" s="285">
        <v>7467</v>
      </c>
      <c r="E30" s="277" t="s">
        <v>999</v>
      </c>
      <c r="F30" s="279">
        <v>1155.8800000000001</v>
      </c>
    </row>
    <row r="31" spans="2:6">
      <c r="B31" s="282" t="s">
        <v>974</v>
      </c>
      <c r="C31" s="282" t="s">
        <v>975</v>
      </c>
      <c r="D31" s="283">
        <v>3977</v>
      </c>
      <c r="E31" s="282" t="s">
        <v>1000</v>
      </c>
      <c r="F31" s="284">
        <v>1270.0999999999999</v>
      </c>
    </row>
    <row r="32" spans="2:6">
      <c r="B32" s="282" t="s">
        <v>974</v>
      </c>
      <c r="C32" s="277" t="s">
        <v>975</v>
      </c>
      <c r="D32" s="285">
        <v>8673</v>
      </c>
      <c r="E32" s="277" t="s">
        <v>1001</v>
      </c>
      <c r="F32" s="279">
        <v>1278.45</v>
      </c>
    </row>
    <row r="33" spans="2:6">
      <c r="B33" s="282" t="s">
        <v>974</v>
      </c>
      <c r="C33" s="277" t="s">
        <v>975</v>
      </c>
      <c r="D33" s="285">
        <v>9029</v>
      </c>
      <c r="E33" s="277" t="s">
        <v>1002</v>
      </c>
      <c r="F33" s="279">
        <v>1557.75</v>
      </c>
    </row>
    <row r="34" spans="2:6">
      <c r="B34" s="282" t="s">
        <v>974</v>
      </c>
      <c r="C34" s="277" t="s">
        <v>975</v>
      </c>
      <c r="D34" s="285">
        <v>7802</v>
      </c>
      <c r="E34" s="277" t="s">
        <v>1003</v>
      </c>
      <c r="F34" s="279">
        <v>1615</v>
      </c>
    </row>
    <row r="35" spans="2:6">
      <c r="B35" s="282" t="s">
        <v>974</v>
      </c>
      <c r="C35" s="282" t="s">
        <v>975</v>
      </c>
      <c r="D35" s="283">
        <v>5250</v>
      </c>
      <c r="E35" s="282" t="s">
        <v>1004</v>
      </c>
      <c r="F35" s="284">
        <v>1634.67</v>
      </c>
    </row>
    <row r="36" spans="2:6">
      <c r="B36" s="282" t="s">
        <v>974</v>
      </c>
      <c r="C36" s="277" t="s">
        <v>975</v>
      </c>
      <c r="D36" s="285">
        <v>8103</v>
      </c>
      <c r="E36" s="277" t="s">
        <v>1005</v>
      </c>
      <c r="F36" s="279">
        <v>1658.81</v>
      </c>
    </row>
    <row r="37" spans="2:6">
      <c r="B37" s="282" t="s">
        <v>974</v>
      </c>
      <c r="C37" s="277" t="s">
        <v>981</v>
      </c>
      <c r="D37" s="285">
        <v>6314</v>
      </c>
      <c r="E37" s="277" t="s">
        <v>562</v>
      </c>
      <c r="F37" s="279">
        <v>1798.4</v>
      </c>
    </row>
    <row r="38" spans="2:6">
      <c r="B38" s="277" t="s">
        <v>974</v>
      </c>
      <c r="C38" s="277" t="s">
        <v>975</v>
      </c>
      <c r="D38" s="285">
        <v>7543</v>
      </c>
      <c r="E38" s="277" t="s">
        <v>1006</v>
      </c>
      <c r="F38" s="279">
        <v>1990</v>
      </c>
    </row>
    <row r="39" spans="2:6">
      <c r="B39" s="282" t="s">
        <v>974</v>
      </c>
      <c r="C39" s="277" t="s">
        <v>975</v>
      </c>
      <c r="D39" s="285">
        <v>8170</v>
      </c>
      <c r="E39" s="277" t="s">
        <v>1007</v>
      </c>
      <c r="F39" s="279">
        <v>1990</v>
      </c>
    </row>
    <row r="40" spans="2:6">
      <c r="B40" s="282" t="s">
        <v>974</v>
      </c>
      <c r="C40" s="277" t="s">
        <v>975</v>
      </c>
      <c r="D40" s="285">
        <v>8084</v>
      </c>
      <c r="E40" s="277" t="s">
        <v>1008</v>
      </c>
      <c r="F40" s="279">
        <v>1992.65</v>
      </c>
    </row>
    <row r="41" spans="2:6">
      <c r="B41" s="282" t="s">
        <v>974</v>
      </c>
      <c r="C41" s="277" t="s">
        <v>975</v>
      </c>
      <c r="D41" s="285">
        <v>4390</v>
      </c>
      <c r="E41" s="277" t="s">
        <v>1009</v>
      </c>
      <c r="F41" s="279">
        <v>2018.7421999999999</v>
      </c>
    </row>
    <row r="42" spans="2:6">
      <c r="B42" s="282" t="s">
        <v>974</v>
      </c>
      <c r="C42" s="277" t="s">
        <v>981</v>
      </c>
      <c r="D42" s="285">
        <v>2923</v>
      </c>
      <c r="E42" s="277" t="s">
        <v>1010</v>
      </c>
      <c r="F42" s="279">
        <v>2019.39</v>
      </c>
    </row>
    <row r="43" spans="2:6">
      <c r="B43" s="282" t="s">
        <v>974</v>
      </c>
      <c r="C43" s="277" t="s">
        <v>975</v>
      </c>
      <c r="D43" s="285">
        <v>7875</v>
      </c>
      <c r="E43" s="277" t="s">
        <v>1011</v>
      </c>
      <c r="F43" s="279">
        <v>2019.7</v>
      </c>
    </row>
    <row r="44" spans="2:6">
      <c r="B44" s="282" t="s">
        <v>974</v>
      </c>
      <c r="C44" s="277" t="s">
        <v>989</v>
      </c>
      <c r="D44" s="285">
        <v>6266</v>
      </c>
      <c r="E44" s="277" t="s">
        <v>1012</v>
      </c>
      <c r="F44" s="279">
        <v>2019.85</v>
      </c>
    </row>
    <row r="45" spans="2:6">
      <c r="B45" s="282" t="s">
        <v>974</v>
      </c>
      <c r="C45" s="282" t="s">
        <v>975</v>
      </c>
      <c r="D45" s="283">
        <v>7214</v>
      </c>
      <c r="E45" s="282" t="s">
        <v>1013</v>
      </c>
      <c r="F45" s="284">
        <v>2019.85</v>
      </c>
    </row>
    <row r="46" spans="2:6">
      <c r="B46" s="282" t="s">
        <v>974</v>
      </c>
      <c r="C46" s="277" t="s">
        <v>975</v>
      </c>
      <c r="D46" s="285">
        <v>8984</v>
      </c>
      <c r="E46" s="277" t="s">
        <v>1014</v>
      </c>
      <c r="F46" s="279">
        <v>2019.85</v>
      </c>
    </row>
    <row r="47" spans="2:6">
      <c r="B47" s="282" t="s">
        <v>974</v>
      </c>
      <c r="C47" s="277" t="s">
        <v>991</v>
      </c>
      <c r="D47" s="285">
        <v>9394</v>
      </c>
      <c r="E47" s="277" t="s">
        <v>1015</v>
      </c>
      <c r="F47" s="279">
        <v>2019.85</v>
      </c>
    </row>
    <row r="48" spans="2:6">
      <c r="B48" s="282" t="s">
        <v>974</v>
      </c>
      <c r="C48" s="277" t="s">
        <v>975</v>
      </c>
      <c r="D48" s="285">
        <v>9498</v>
      </c>
      <c r="E48" s="277" t="s">
        <v>1016</v>
      </c>
      <c r="F48" s="279">
        <v>2019.85</v>
      </c>
    </row>
    <row r="49" spans="2:6">
      <c r="B49" s="282" t="s">
        <v>974</v>
      </c>
      <c r="C49" s="277" t="s">
        <v>981</v>
      </c>
      <c r="D49" s="285">
        <v>9839</v>
      </c>
      <c r="E49" s="277" t="s">
        <v>1017</v>
      </c>
      <c r="F49" s="279">
        <v>2019.85</v>
      </c>
    </row>
    <row r="50" spans="2:6">
      <c r="B50" s="282" t="s">
        <v>974</v>
      </c>
      <c r="C50" s="277" t="s">
        <v>975</v>
      </c>
      <c r="D50" s="285">
        <v>8224</v>
      </c>
      <c r="E50" s="277" t="s">
        <v>1018</v>
      </c>
      <c r="F50" s="279">
        <v>2070.15</v>
      </c>
    </row>
    <row r="51" spans="2:6">
      <c r="B51" s="282" t="s">
        <v>974</v>
      </c>
      <c r="C51" s="277" t="s">
        <v>991</v>
      </c>
      <c r="D51" s="285">
        <v>8334</v>
      </c>
      <c r="E51" s="277" t="s">
        <v>1019</v>
      </c>
      <c r="F51" s="279">
        <v>2096.64</v>
      </c>
    </row>
    <row r="52" spans="2:6">
      <c r="B52" s="282" t="s">
        <v>974</v>
      </c>
      <c r="C52" s="277" t="s">
        <v>975</v>
      </c>
      <c r="D52" s="285">
        <v>6246</v>
      </c>
      <c r="E52" s="277" t="s">
        <v>1020</v>
      </c>
      <c r="F52" s="279">
        <v>2937.0925999999999</v>
      </c>
    </row>
    <row r="53" spans="2:6">
      <c r="B53" s="282" t="s">
        <v>974</v>
      </c>
      <c r="C53" s="282" t="s">
        <v>975</v>
      </c>
      <c r="D53" s="283">
        <v>8348</v>
      </c>
      <c r="E53" s="282" t="s">
        <v>1021</v>
      </c>
      <c r="F53" s="284">
        <v>2984.55</v>
      </c>
    </row>
    <row r="54" spans="2:6">
      <c r="B54" s="282" t="s">
        <v>974</v>
      </c>
      <c r="C54" s="277" t="s">
        <v>975</v>
      </c>
      <c r="D54" s="285">
        <v>7359</v>
      </c>
      <c r="E54" s="277" t="s">
        <v>1022</v>
      </c>
      <c r="F54" s="279">
        <v>2985</v>
      </c>
    </row>
    <row r="55" spans="2:6">
      <c r="B55" s="282" t="s">
        <v>974</v>
      </c>
      <c r="C55" s="282" t="s">
        <v>975</v>
      </c>
      <c r="D55" s="283">
        <v>4344</v>
      </c>
      <c r="E55" s="282" t="s">
        <v>1023</v>
      </c>
      <c r="F55" s="284">
        <v>3074.0952000000002</v>
      </c>
    </row>
    <row r="56" spans="2:6">
      <c r="B56" s="282" t="s">
        <v>974</v>
      </c>
      <c r="C56" s="282" t="s">
        <v>981</v>
      </c>
      <c r="D56" s="283">
        <v>8383</v>
      </c>
      <c r="E56" s="282" t="s">
        <v>1024</v>
      </c>
      <c r="F56" s="284">
        <v>3074.55</v>
      </c>
    </row>
    <row r="57" spans="2:6">
      <c r="B57" s="277" t="s">
        <v>974</v>
      </c>
      <c r="C57" s="277" t="s">
        <v>975</v>
      </c>
      <c r="D57" s="285">
        <v>8389</v>
      </c>
      <c r="E57" s="277" t="s">
        <v>1025</v>
      </c>
      <c r="F57" s="279">
        <v>3074.55</v>
      </c>
    </row>
    <row r="58" spans="2:6">
      <c r="B58" s="282" t="s">
        <v>974</v>
      </c>
      <c r="C58" s="277" t="s">
        <v>989</v>
      </c>
      <c r="D58" s="285">
        <v>9766</v>
      </c>
      <c r="E58" s="277" t="s">
        <v>1026</v>
      </c>
      <c r="F58" s="279">
        <v>3074.55</v>
      </c>
    </row>
    <row r="59" spans="2:6">
      <c r="B59" s="277" t="s">
        <v>974</v>
      </c>
      <c r="C59" s="277" t="s">
        <v>981</v>
      </c>
      <c r="D59" s="285">
        <v>9788</v>
      </c>
      <c r="E59" s="277" t="s">
        <v>1027</v>
      </c>
      <c r="F59" s="279">
        <v>3074.55</v>
      </c>
    </row>
    <row r="60" spans="2:6">
      <c r="B60" s="282" t="s">
        <v>974</v>
      </c>
      <c r="C60" s="277" t="s">
        <v>975</v>
      </c>
      <c r="D60" s="285">
        <v>9792</v>
      </c>
      <c r="E60" s="277" t="s">
        <v>1028</v>
      </c>
      <c r="F60" s="279">
        <v>3074.55</v>
      </c>
    </row>
    <row r="61" spans="2:6">
      <c r="B61" s="282" t="s">
        <v>974</v>
      </c>
      <c r="C61" s="277" t="s">
        <v>975</v>
      </c>
      <c r="D61" s="285">
        <v>9805</v>
      </c>
      <c r="E61" s="277" t="s">
        <v>1029</v>
      </c>
      <c r="F61" s="279">
        <v>3074.55</v>
      </c>
    </row>
    <row r="62" spans="2:6">
      <c r="B62" s="277" t="s">
        <v>1030</v>
      </c>
      <c r="C62" s="277" t="s">
        <v>981</v>
      </c>
      <c r="D62" s="278" t="s">
        <v>1031</v>
      </c>
      <c r="E62" s="277" t="s">
        <v>1032</v>
      </c>
      <c r="F62" s="279">
        <v>569.19000000000005</v>
      </c>
    </row>
    <row r="63" spans="2:6">
      <c r="B63" s="282" t="s">
        <v>1030</v>
      </c>
      <c r="C63" s="282" t="s">
        <v>981</v>
      </c>
      <c r="D63" s="286" t="s">
        <v>1033</v>
      </c>
      <c r="E63" s="282" t="s">
        <v>1034</v>
      </c>
      <c r="F63" s="284">
        <v>620</v>
      </c>
    </row>
    <row r="64" spans="2:6">
      <c r="B64" s="282" t="s">
        <v>1030</v>
      </c>
      <c r="C64" s="277" t="s">
        <v>981</v>
      </c>
      <c r="D64" s="278" t="s">
        <v>1035</v>
      </c>
      <c r="E64" s="277" t="s">
        <v>1036</v>
      </c>
      <c r="F64" s="279">
        <v>620</v>
      </c>
    </row>
    <row r="65" spans="2:6">
      <c r="B65" s="282" t="s">
        <v>1030</v>
      </c>
      <c r="C65" s="277" t="s">
        <v>981</v>
      </c>
      <c r="D65" s="278" t="s">
        <v>1037</v>
      </c>
      <c r="E65" s="277" t="s">
        <v>1038</v>
      </c>
      <c r="F65" s="279">
        <v>4161.71</v>
      </c>
    </row>
    <row r="66" spans="2:6">
      <c r="B66" s="282" t="s">
        <v>1030</v>
      </c>
      <c r="C66" s="282" t="s">
        <v>981</v>
      </c>
      <c r="D66" s="286" t="s">
        <v>1039</v>
      </c>
      <c r="E66" s="282" t="s">
        <v>1040</v>
      </c>
      <c r="F66" s="284">
        <v>620</v>
      </c>
    </row>
    <row r="67" spans="2:6">
      <c r="B67" s="277" t="s">
        <v>1030</v>
      </c>
      <c r="C67" s="277" t="s">
        <v>981</v>
      </c>
      <c r="D67" s="278" t="s">
        <v>1041</v>
      </c>
      <c r="E67" s="277" t="s">
        <v>1042</v>
      </c>
      <c r="F67" s="279">
        <v>620</v>
      </c>
    </row>
    <row r="68" spans="2:6">
      <c r="B68" s="282" t="s">
        <v>1030</v>
      </c>
      <c r="C68" s="282" t="s">
        <v>981</v>
      </c>
      <c r="D68" s="286" t="s">
        <v>1043</v>
      </c>
      <c r="E68" s="282" t="s">
        <v>1044</v>
      </c>
      <c r="F68" s="284">
        <v>620</v>
      </c>
    </row>
    <row r="69" spans="2:6">
      <c r="B69" s="282" t="s">
        <v>1030</v>
      </c>
      <c r="C69" s="277" t="s">
        <v>981</v>
      </c>
      <c r="D69" s="278" t="s">
        <v>1045</v>
      </c>
      <c r="E69" s="277" t="s">
        <v>1046</v>
      </c>
      <c r="F69" s="279">
        <v>620</v>
      </c>
    </row>
    <row r="70" spans="2:6">
      <c r="B70" s="282" t="s">
        <v>1030</v>
      </c>
      <c r="C70" s="277" t="s">
        <v>981</v>
      </c>
      <c r="D70" s="278" t="s">
        <v>1047</v>
      </c>
      <c r="E70" s="277" t="s">
        <v>1048</v>
      </c>
      <c r="F70" s="279">
        <v>1915.8</v>
      </c>
    </row>
    <row r="71" spans="2:6">
      <c r="B71" s="282" t="s">
        <v>1030</v>
      </c>
      <c r="C71" s="282" t="s">
        <v>981</v>
      </c>
      <c r="D71" s="286" t="s">
        <v>1049</v>
      </c>
      <c r="E71" s="282" t="s">
        <v>1050</v>
      </c>
      <c r="F71" s="284">
        <v>620</v>
      </c>
    </row>
    <row r="72" spans="2:6">
      <c r="B72" s="277" t="s">
        <v>1030</v>
      </c>
      <c r="C72" s="277" t="s">
        <v>981</v>
      </c>
      <c r="D72" s="278" t="s">
        <v>1051</v>
      </c>
      <c r="E72" s="277" t="s">
        <v>1052</v>
      </c>
      <c r="F72" s="279">
        <v>1258.5999999999999</v>
      </c>
    </row>
    <row r="73" spans="2:6">
      <c r="B73" s="282" t="s">
        <v>1030</v>
      </c>
      <c r="C73" s="282" t="s">
        <v>981</v>
      </c>
      <c r="D73" s="286" t="s">
        <v>1053</v>
      </c>
      <c r="E73" s="282" t="s">
        <v>1054</v>
      </c>
      <c r="F73" s="284">
        <v>1258.5999999999999</v>
      </c>
    </row>
    <row r="74" spans="2:6">
      <c r="B74" s="282" t="s">
        <v>1030</v>
      </c>
      <c r="C74" s="277" t="s">
        <v>981</v>
      </c>
      <c r="D74" s="278" t="s">
        <v>1055</v>
      </c>
      <c r="E74" s="277" t="s">
        <v>1056</v>
      </c>
      <c r="F74" s="279">
        <v>620</v>
      </c>
    </row>
    <row r="75" spans="2:6">
      <c r="B75" s="282" t="s">
        <v>1030</v>
      </c>
      <c r="C75" s="277" t="s">
        <v>991</v>
      </c>
      <c r="D75" s="278" t="s">
        <v>1057</v>
      </c>
      <c r="E75" s="277" t="s">
        <v>1058</v>
      </c>
      <c r="F75" s="279">
        <v>1915.8</v>
      </c>
    </row>
    <row r="76" spans="2:6">
      <c r="B76" s="282" t="s">
        <v>1030</v>
      </c>
      <c r="C76" s="282" t="s">
        <v>975</v>
      </c>
      <c r="D76" s="286" t="s">
        <v>1059</v>
      </c>
      <c r="E76" s="282" t="s">
        <v>1060</v>
      </c>
      <c r="F76" s="284">
        <v>1240</v>
      </c>
    </row>
    <row r="77" spans="2:6">
      <c r="B77" s="277" t="s">
        <v>1030</v>
      </c>
      <c r="C77" s="277" t="s">
        <v>975</v>
      </c>
      <c r="D77" s="278" t="s">
        <v>1061</v>
      </c>
      <c r="E77" s="277" t="s">
        <v>1062</v>
      </c>
      <c r="F77" s="279">
        <v>2517.1999999999998</v>
      </c>
    </row>
    <row r="78" spans="2:6">
      <c r="B78" s="282" t="s">
        <v>1030</v>
      </c>
      <c r="C78" s="282" t="s">
        <v>975</v>
      </c>
      <c r="D78" s="286" t="s">
        <v>1063</v>
      </c>
      <c r="E78" s="282" t="s">
        <v>1064</v>
      </c>
      <c r="F78" s="284">
        <v>1915.52</v>
      </c>
    </row>
    <row r="79" spans="2:6">
      <c r="B79" s="282" t="s">
        <v>1030</v>
      </c>
      <c r="C79" s="277" t="s">
        <v>975</v>
      </c>
      <c r="D79" s="278" t="s">
        <v>1065</v>
      </c>
      <c r="E79" s="277" t="s">
        <v>1066</v>
      </c>
      <c r="F79" s="279">
        <v>619.85</v>
      </c>
    </row>
    <row r="80" spans="2:6">
      <c r="B80" s="282" t="s">
        <v>1030</v>
      </c>
      <c r="C80" s="277" t="s">
        <v>975</v>
      </c>
      <c r="D80" s="278" t="s">
        <v>1067</v>
      </c>
      <c r="E80" s="277" t="s">
        <v>1068</v>
      </c>
      <c r="F80" s="279">
        <v>620</v>
      </c>
    </row>
    <row r="81" spans="2:6">
      <c r="B81" s="282" t="s">
        <v>1030</v>
      </c>
      <c r="C81" s="277" t="s">
        <v>975</v>
      </c>
      <c r="D81" s="278" t="s">
        <v>1069</v>
      </c>
      <c r="E81" s="277" t="s">
        <v>1070</v>
      </c>
      <c r="F81" s="279">
        <v>1915.8</v>
      </c>
    </row>
    <row r="82" spans="2:6">
      <c r="B82" s="282" t="s">
        <v>1030</v>
      </c>
      <c r="C82" s="277" t="s">
        <v>975</v>
      </c>
      <c r="D82" s="278" t="s">
        <v>1071</v>
      </c>
      <c r="E82" s="277" t="s">
        <v>1072</v>
      </c>
      <c r="F82" s="279">
        <v>620</v>
      </c>
    </row>
    <row r="83" spans="2:6">
      <c r="B83" s="282" t="s">
        <v>1030</v>
      </c>
      <c r="C83" s="277" t="s">
        <v>975</v>
      </c>
      <c r="D83" s="278" t="s">
        <v>1073</v>
      </c>
      <c r="E83" s="277" t="s">
        <v>1074</v>
      </c>
      <c r="F83" s="279">
        <v>743.6</v>
      </c>
    </row>
    <row r="84" spans="2:6">
      <c r="B84" s="282" t="s">
        <v>1030</v>
      </c>
      <c r="C84" s="282" t="s">
        <v>975</v>
      </c>
      <c r="D84" s="286" t="s">
        <v>1075</v>
      </c>
      <c r="E84" s="282" t="s">
        <v>1076</v>
      </c>
      <c r="F84" s="284">
        <v>1075.18</v>
      </c>
    </row>
    <row r="85" spans="2:6">
      <c r="B85" s="277" t="s">
        <v>1030</v>
      </c>
      <c r="C85" s="277" t="s">
        <v>975</v>
      </c>
      <c r="D85" s="278" t="s">
        <v>1077</v>
      </c>
      <c r="E85" s="277" t="s">
        <v>1078</v>
      </c>
      <c r="F85" s="279">
        <v>2591.6</v>
      </c>
    </row>
    <row r="86" spans="2:6">
      <c r="B86" s="282" t="s">
        <v>1030</v>
      </c>
      <c r="C86" s="282" t="s">
        <v>975</v>
      </c>
      <c r="D86" s="286" t="s">
        <v>1079</v>
      </c>
      <c r="E86" s="282" t="s">
        <v>1080</v>
      </c>
      <c r="F86" s="284">
        <v>2591.6</v>
      </c>
    </row>
    <row r="87" spans="2:6">
      <c r="B87" s="282" t="s">
        <v>1030</v>
      </c>
      <c r="C87" s="277" t="s">
        <v>975</v>
      </c>
      <c r="D87" s="278" t="s">
        <v>1081</v>
      </c>
      <c r="E87" s="277" t="s">
        <v>1082</v>
      </c>
      <c r="F87" s="279">
        <v>620</v>
      </c>
    </row>
    <row r="88" spans="2:6">
      <c r="B88" s="282" t="s">
        <v>1030</v>
      </c>
      <c r="C88" s="277" t="s">
        <v>975</v>
      </c>
      <c r="D88" s="278" t="s">
        <v>1083</v>
      </c>
      <c r="E88" s="277" t="s">
        <v>1084</v>
      </c>
      <c r="F88" s="279">
        <v>1956.55</v>
      </c>
    </row>
    <row r="89" spans="2:6">
      <c r="B89" s="282" t="s">
        <v>1030</v>
      </c>
      <c r="C89" s="282" t="s">
        <v>975</v>
      </c>
      <c r="D89" s="286" t="s">
        <v>1085</v>
      </c>
      <c r="E89" s="282" t="s">
        <v>1086</v>
      </c>
      <c r="F89" s="284">
        <v>892.46</v>
      </c>
    </row>
    <row r="90" spans="2:6">
      <c r="B90" s="277" t="s">
        <v>1030</v>
      </c>
      <c r="C90" s="277" t="s">
        <v>975</v>
      </c>
      <c r="D90" s="278" t="s">
        <v>1087</v>
      </c>
      <c r="E90" s="277" t="s">
        <v>1088</v>
      </c>
      <c r="F90" s="279">
        <v>1258.5999999999999</v>
      </c>
    </row>
    <row r="91" spans="2:6">
      <c r="B91" s="282" t="s">
        <v>1030</v>
      </c>
      <c r="C91" s="282" t="s">
        <v>975</v>
      </c>
      <c r="D91" s="286" t="s">
        <v>1089</v>
      </c>
      <c r="E91" s="282" t="s">
        <v>1090</v>
      </c>
      <c r="F91" s="284">
        <v>620</v>
      </c>
    </row>
    <row r="92" spans="2:6">
      <c r="B92" s="282" t="s">
        <v>1030</v>
      </c>
      <c r="C92" s="277" t="s">
        <v>975</v>
      </c>
      <c r="D92" s="278" t="s">
        <v>1091</v>
      </c>
      <c r="E92" s="277" t="s">
        <v>1092</v>
      </c>
      <c r="F92" s="279">
        <v>1258.5999999999999</v>
      </c>
    </row>
    <row r="93" spans="2:6">
      <c r="B93" s="282" t="s">
        <v>1030</v>
      </c>
      <c r="C93" s="277" t="s">
        <v>989</v>
      </c>
      <c r="D93" s="278" t="s">
        <v>1093</v>
      </c>
      <c r="E93" s="277" t="s">
        <v>1094</v>
      </c>
      <c r="F93" s="279">
        <v>2517.1999999999998</v>
      </c>
    </row>
    <row r="94" spans="2:6">
      <c r="B94" s="282" t="s">
        <v>1030</v>
      </c>
      <c r="C94" s="282" t="s">
        <v>989</v>
      </c>
      <c r="D94" s="286" t="s">
        <v>1095</v>
      </c>
      <c r="E94" s="282" t="s">
        <v>1096</v>
      </c>
      <c r="F94" s="284">
        <v>620</v>
      </c>
    </row>
    <row r="95" spans="2:6">
      <c r="B95" s="277" t="s">
        <v>1030</v>
      </c>
      <c r="C95" s="277" t="s">
        <v>989</v>
      </c>
      <c r="D95" s="278" t="s">
        <v>1097</v>
      </c>
      <c r="E95" s="277" t="s">
        <v>1098</v>
      </c>
      <c r="F95" s="279">
        <v>0.15</v>
      </c>
    </row>
    <row r="96" spans="2:6">
      <c r="B96" s="282" t="s">
        <v>1030</v>
      </c>
      <c r="C96" s="282" t="s">
        <v>989</v>
      </c>
      <c r="D96" s="286" t="s">
        <v>1099</v>
      </c>
      <c r="E96" s="282" t="s">
        <v>1100</v>
      </c>
      <c r="F96" s="284">
        <v>0.35</v>
      </c>
    </row>
    <row r="97" spans="2:6">
      <c r="B97" s="282" t="s">
        <v>1030</v>
      </c>
      <c r="C97" s="277" t="s">
        <v>989</v>
      </c>
      <c r="D97" s="278" t="s">
        <v>1101</v>
      </c>
      <c r="E97" s="277" t="s">
        <v>1102</v>
      </c>
      <c r="F97" s="279">
        <v>620</v>
      </c>
    </row>
    <row r="98" spans="2:6">
      <c r="B98" s="277" t="s">
        <v>1103</v>
      </c>
      <c r="C98" s="277" t="s">
        <v>975</v>
      </c>
      <c r="D98" s="278" t="s">
        <v>1104</v>
      </c>
      <c r="E98" s="277" t="s">
        <v>1012</v>
      </c>
      <c r="F98" s="279">
        <v>3574.98</v>
      </c>
    </row>
    <row r="99" spans="2:6">
      <c r="B99" s="282" t="s">
        <v>1103</v>
      </c>
      <c r="C99" s="282" t="s">
        <v>975</v>
      </c>
      <c r="D99" s="286" t="s">
        <v>1105</v>
      </c>
      <c r="E99" s="282" t="s">
        <v>1106</v>
      </c>
      <c r="F99" s="284">
        <v>6118.2</v>
      </c>
    </row>
    <row r="100" spans="2:6">
      <c r="B100" s="282" t="s">
        <v>1103</v>
      </c>
      <c r="C100" s="277" t="s">
        <v>975</v>
      </c>
      <c r="D100" s="278" t="s">
        <v>1107</v>
      </c>
      <c r="E100" s="277" t="s">
        <v>1108</v>
      </c>
      <c r="F100" s="279">
        <v>2599.59</v>
      </c>
    </row>
    <row r="101" spans="2:6">
      <c r="B101" s="282" t="s">
        <v>1103</v>
      </c>
      <c r="C101" s="277" t="s">
        <v>975</v>
      </c>
      <c r="D101" s="278" t="s">
        <v>1109</v>
      </c>
      <c r="E101" s="277" t="s">
        <v>1110</v>
      </c>
      <c r="F101" s="279">
        <v>1060</v>
      </c>
    </row>
    <row r="102" spans="2:6">
      <c r="B102" s="282" t="s">
        <v>1103</v>
      </c>
      <c r="C102" s="277" t="s">
        <v>975</v>
      </c>
      <c r="D102" s="278" t="s">
        <v>1111</v>
      </c>
      <c r="E102" s="277" t="s">
        <v>1112</v>
      </c>
      <c r="F102" s="279">
        <v>1260.8</v>
      </c>
    </row>
    <row r="103" spans="2:6">
      <c r="B103" s="277" t="s">
        <v>1103</v>
      </c>
      <c r="C103" s="277" t="s">
        <v>975</v>
      </c>
      <c r="D103" s="278" t="s">
        <v>1113</v>
      </c>
      <c r="E103" s="277" t="s">
        <v>1114</v>
      </c>
      <c r="F103" s="279">
        <v>10622.71</v>
      </c>
    </row>
    <row r="104" spans="2:6">
      <c r="B104" s="277" t="s">
        <v>1115</v>
      </c>
      <c r="C104" s="277" t="s">
        <v>981</v>
      </c>
      <c r="D104" s="278" t="s">
        <v>1116</v>
      </c>
      <c r="E104" s="277" t="s">
        <v>1117</v>
      </c>
      <c r="F104" s="279">
        <v>320</v>
      </c>
    </row>
    <row r="105" spans="2:6">
      <c r="B105" s="282" t="s">
        <v>1115</v>
      </c>
      <c r="C105" s="282" t="s">
        <v>981</v>
      </c>
      <c r="D105" s="286" t="s">
        <v>1118</v>
      </c>
      <c r="E105" s="282" t="s">
        <v>1119</v>
      </c>
      <c r="F105" s="284">
        <v>320</v>
      </c>
    </row>
    <row r="106" spans="2:6">
      <c r="B106" s="282" t="s">
        <v>1115</v>
      </c>
      <c r="C106" s="277" t="s">
        <v>981</v>
      </c>
      <c r="D106" s="278" t="s">
        <v>1120</v>
      </c>
      <c r="E106" s="277" t="s">
        <v>1121</v>
      </c>
      <c r="F106" s="279">
        <v>320</v>
      </c>
    </row>
    <row r="107" spans="2:6">
      <c r="B107" s="282" t="s">
        <v>1115</v>
      </c>
      <c r="C107" s="277" t="s">
        <v>981</v>
      </c>
      <c r="D107" s="278" t="s">
        <v>1122</v>
      </c>
      <c r="E107" s="277" t="s">
        <v>1123</v>
      </c>
      <c r="F107" s="279">
        <v>320</v>
      </c>
    </row>
    <row r="108" spans="2:6">
      <c r="B108" s="282" t="s">
        <v>1115</v>
      </c>
      <c r="C108" s="282" t="s">
        <v>981</v>
      </c>
      <c r="D108" s="286" t="s">
        <v>1124</v>
      </c>
      <c r="E108" s="282" t="s">
        <v>1125</v>
      </c>
      <c r="F108" s="284">
        <v>320</v>
      </c>
    </row>
    <row r="109" spans="2:6">
      <c r="B109" s="277" t="s">
        <v>1115</v>
      </c>
      <c r="C109" s="277" t="s">
        <v>981</v>
      </c>
      <c r="D109" s="278" t="s">
        <v>1126</v>
      </c>
      <c r="E109" s="277" t="s">
        <v>1127</v>
      </c>
      <c r="F109" s="279">
        <v>320</v>
      </c>
    </row>
    <row r="110" spans="2:6">
      <c r="B110" s="282" t="s">
        <v>1115</v>
      </c>
      <c r="C110" s="282" t="s">
        <v>981</v>
      </c>
      <c r="D110" s="286" t="s">
        <v>1128</v>
      </c>
      <c r="E110" s="282" t="s">
        <v>1129</v>
      </c>
      <c r="F110" s="284">
        <v>320</v>
      </c>
    </row>
    <row r="111" spans="2:6">
      <c r="B111" s="282" t="s">
        <v>1115</v>
      </c>
      <c r="C111" s="277" t="s">
        <v>991</v>
      </c>
      <c r="D111" s="278" t="s">
        <v>1130</v>
      </c>
      <c r="E111" s="277" t="s">
        <v>1131</v>
      </c>
      <c r="F111" s="279">
        <v>320</v>
      </c>
    </row>
    <row r="112" spans="2:6">
      <c r="B112" s="282" t="s">
        <v>1115</v>
      </c>
      <c r="C112" s="277" t="s">
        <v>975</v>
      </c>
      <c r="D112" s="278" t="s">
        <v>1132</v>
      </c>
      <c r="E112" s="277" t="s">
        <v>1133</v>
      </c>
      <c r="F112" s="279">
        <v>320</v>
      </c>
    </row>
    <row r="113" spans="2:6">
      <c r="B113" s="282" t="s">
        <v>1115</v>
      </c>
      <c r="C113" s="282" t="s">
        <v>975</v>
      </c>
      <c r="D113" s="286" t="s">
        <v>1134</v>
      </c>
      <c r="E113" s="282" t="s">
        <v>1135</v>
      </c>
      <c r="F113" s="284">
        <v>640</v>
      </c>
    </row>
    <row r="114" spans="2:6">
      <c r="B114" s="277" t="s">
        <v>1115</v>
      </c>
      <c r="C114" s="277" t="s">
        <v>975</v>
      </c>
      <c r="D114" s="278" t="s">
        <v>1136</v>
      </c>
      <c r="E114" s="277" t="s">
        <v>1137</v>
      </c>
      <c r="F114" s="279">
        <v>1033.8900000000001</v>
      </c>
    </row>
    <row r="115" spans="2:6">
      <c r="B115" s="282" t="s">
        <v>1115</v>
      </c>
      <c r="C115" s="282" t="s">
        <v>989</v>
      </c>
      <c r="D115" s="286" t="s">
        <v>1138</v>
      </c>
      <c r="E115" s="282" t="s">
        <v>1139</v>
      </c>
      <c r="F115" s="284">
        <v>1016.79</v>
      </c>
    </row>
    <row r="116" spans="2:6">
      <c r="B116" s="282" t="s">
        <v>1115</v>
      </c>
      <c r="C116" s="277" t="s">
        <v>989</v>
      </c>
      <c r="D116" s="278" t="s">
        <v>1140</v>
      </c>
      <c r="E116" s="277" t="s">
        <v>1141</v>
      </c>
      <c r="F116" s="279">
        <v>319.52</v>
      </c>
    </row>
    <row r="117" spans="2:6">
      <c r="B117" s="282" t="s">
        <v>1115</v>
      </c>
      <c r="C117" s="277" t="s">
        <v>989</v>
      </c>
      <c r="D117" s="278" t="s">
        <v>1142</v>
      </c>
      <c r="E117" s="277" t="s">
        <v>1143</v>
      </c>
      <c r="F117" s="279">
        <v>649.6</v>
      </c>
    </row>
    <row r="118" spans="2:6" ht="15">
      <c r="F118" s="287">
        <f>SUM(F5:F117)</f>
        <v>173605.58000000007</v>
      </c>
    </row>
    <row r="120" spans="2:6" ht="15">
      <c r="D120" s="275" t="s">
        <v>1144</v>
      </c>
      <c r="F120" s="17"/>
    </row>
    <row r="121" spans="2:6">
      <c r="F121" s="17"/>
    </row>
    <row r="122" spans="2:6">
      <c r="B122" s="282" t="s">
        <v>974</v>
      </c>
      <c r="C122" s="277" t="s">
        <v>975</v>
      </c>
      <c r="D122" s="285">
        <v>8180</v>
      </c>
      <c r="E122" s="277" t="s">
        <v>1145</v>
      </c>
      <c r="F122" s="279">
        <v>2617.02</v>
      </c>
    </row>
    <row r="123" spans="2:6">
      <c r="B123" s="282" t="s">
        <v>974</v>
      </c>
      <c r="C123" s="282" t="s">
        <v>975</v>
      </c>
      <c r="D123" s="283">
        <v>6823</v>
      </c>
      <c r="E123" s="282" t="s">
        <v>1146</v>
      </c>
      <c r="F123" s="284">
        <v>3508.5</v>
      </c>
    </row>
    <row r="124" spans="2:6">
      <c r="B124" s="282" t="s">
        <v>974</v>
      </c>
      <c r="C124" s="282" t="s">
        <v>981</v>
      </c>
      <c r="D124" s="283">
        <v>7849</v>
      </c>
      <c r="E124" s="282" t="s">
        <v>1147</v>
      </c>
      <c r="F124" s="284">
        <v>4158.95</v>
      </c>
    </row>
    <row r="125" spans="2:6">
      <c r="B125" s="277" t="s">
        <v>974</v>
      </c>
      <c r="C125" s="277" t="s">
        <v>991</v>
      </c>
      <c r="D125" s="285">
        <v>7514</v>
      </c>
      <c r="E125" s="277" t="s">
        <v>1148</v>
      </c>
      <c r="F125" s="279">
        <v>4159.1000000000004</v>
      </c>
    </row>
    <row r="126" spans="2:6">
      <c r="B126" s="282" t="s">
        <v>974</v>
      </c>
      <c r="C126" s="277" t="s">
        <v>981</v>
      </c>
      <c r="D126" s="285">
        <v>8548</v>
      </c>
      <c r="E126" s="277" t="s">
        <v>1149</v>
      </c>
      <c r="F126" s="279">
        <v>4159.1000000000004</v>
      </c>
    </row>
    <row r="127" spans="2:6">
      <c r="B127" s="282" t="s">
        <v>974</v>
      </c>
      <c r="C127" s="277" t="s">
        <v>981</v>
      </c>
      <c r="D127" s="285">
        <v>9751</v>
      </c>
      <c r="E127" s="277" t="s">
        <v>1150</v>
      </c>
      <c r="F127" s="279">
        <v>4159.1000000000004</v>
      </c>
    </row>
    <row r="128" spans="2:6">
      <c r="B128" s="282" t="s">
        <v>974</v>
      </c>
      <c r="C128" s="277" t="s">
        <v>991</v>
      </c>
      <c r="D128" s="285">
        <v>8698</v>
      </c>
      <c r="E128" s="277" t="s">
        <v>1151</v>
      </c>
      <c r="F128" s="279">
        <v>4888.3999999999996</v>
      </c>
    </row>
    <row r="129" spans="2:6">
      <c r="B129" s="282" t="s">
        <v>974</v>
      </c>
      <c r="C129" s="277" t="s">
        <v>975</v>
      </c>
      <c r="D129" s="285">
        <v>9547</v>
      </c>
      <c r="E129" s="277" t="s">
        <v>1152</v>
      </c>
      <c r="F129" s="279">
        <v>5236.07</v>
      </c>
    </row>
    <row r="130" spans="2:6">
      <c r="B130" s="282" t="s">
        <v>974</v>
      </c>
      <c r="C130" s="277" t="s">
        <v>989</v>
      </c>
      <c r="D130" s="285">
        <v>6866</v>
      </c>
      <c r="E130" s="277" t="s">
        <v>1153</v>
      </c>
      <c r="F130" s="279">
        <v>5273.5</v>
      </c>
    </row>
    <row r="131" spans="2:6">
      <c r="B131" s="282" t="s">
        <v>974</v>
      </c>
      <c r="C131" s="277" t="s">
        <v>981</v>
      </c>
      <c r="D131" s="285">
        <v>7804</v>
      </c>
      <c r="E131" s="277" t="s">
        <v>1154</v>
      </c>
      <c r="F131" s="279">
        <v>5273.5</v>
      </c>
    </row>
    <row r="132" spans="2:6">
      <c r="B132" s="282" t="s">
        <v>974</v>
      </c>
      <c r="C132" s="277" t="s">
        <v>975</v>
      </c>
      <c r="D132" s="285">
        <v>8807</v>
      </c>
      <c r="E132" s="277" t="s">
        <v>1155</v>
      </c>
      <c r="F132" s="279">
        <v>5303.35</v>
      </c>
    </row>
    <row r="133" spans="2:6">
      <c r="B133" s="282" t="s">
        <v>974</v>
      </c>
      <c r="C133" s="277" t="s">
        <v>981</v>
      </c>
      <c r="D133" s="285">
        <v>7433</v>
      </c>
      <c r="E133" s="277" t="s">
        <v>1156</v>
      </c>
      <c r="F133" s="279">
        <v>5736.39</v>
      </c>
    </row>
    <row r="134" spans="2:6">
      <c r="B134" s="282" t="s">
        <v>974</v>
      </c>
      <c r="C134" s="282" t="s">
        <v>975</v>
      </c>
      <c r="D134" s="283">
        <v>9246</v>
      </c>
      <c r="E134" s="282" t="s">
        <v>1157</v>
      </c>
      <c r="F134" s="284">
        <v>5915.45</v>
      </c>
    </row>
    <row r="135" spans="2:6">
      <c r="B135" s="277" t="s">
        <v>974</v>
      </c>
      <c r="C135" s="277" t="s">
        <v>975</v>
      </c>
      <c r="D135" s="285">
        <v>9028</v>
      </c>
      <c r="E135" s="277" t="s">
        <v>1158</v>
      </c>
      <c r="F135" s="279">
        <v>6154.42</v>
      </c>
    </row>
    <row r="136" spans="2:6">
      <c r="B136" s="282" t="s">
        <v>974</v>
      </c>
      <c r="C136" s="282" t="s">
        <v>975</v>
      </c>
      <c r="D136" s="283">
        <v>6791</v>
      </c>
      <c r="E136" s="282" t="s">
        <v>1159</v>
      </c>
      <c r="F136" s="284">
        <v>6194.8369000000002</v>
      </c>
    </row>
    <row r="137" spans="2:6">
      <c r="B137" s="282" t="s">
        <v>974</v>
      </c>
      <c r="C137" s="277" t="s">
        <v>981</v>
      </c>
      <c r="D137" s="285">
        <v>9112</v>
      </c>
      <c r="E137" s="277" t="s">
        <v>1160</v>
      </c>
      <c r="F137" s="279">
        <v>6750.7</v>
      </c>
    </row>
    <row r="138" spans="2:6">
      <c r="B138" s="282" t="s">
        <v>974</v>
      </c>
      <c r="C138" s="277" t="s">
        <v>981</v>
      </c>
      <c r="D138" s="285">
        <v>5205</v>
      </c>
      <c r="E138" s="277" t="s">
        <v>1161</v>
      </c>
      <c r="F138" s="279">
        <v>7588.53</v>
      </c>
    </row>
    <row r="139" spans="2:6">
      <c r="B139" s="282" t="s">
        <v>974</v>
      </c>
      <c r="C139" s="282" t="s">
        <v>975</v>
      </c>
      <c r="D139" s="283">
        <v>8426</v>
      </c>
      <c r="E139" s="282" t="s">
        <v>1162</v>
      </c>
      <c r="F139" s="284">
        <v>9261.49</v>
      </c>
    </row>
    <row r="140" spans="2:6">
      <c r="B140" s="277" t="s">
        <v>974</v>
      </c>
      <c r="C140" s="277" t="s">
        <v>989</v>
      </c>
      <c r="D140" s="285">
        <v>9180</v>
      </c>
      <c r="E140" s="277" t="s">
        <v>1163</v>
      </c>
      <c r="F140" s="279">
        <v>9539.6</v>
      </c>
    </row>
    <row r="141" spans="2:6">
      <c r="B141" s="277" t="s">
        <v>974</v>
      </c>
      <c r="C141" s="277" t="s">
        <v>989</v>
      </c>
      <c r="D141" s="285">
        <v>9500</v>
      </c>
      <c r="E141" s="277" t="s">
        <v>1164</v>
      </c>
      <c r="F141" s="279">
        <v>10466.549999999999</v>
      </c>
    </row>
    <row r="142" spans="2:6">
      <c r="B142" s="282" t="s">
        <v>974</v>
      </c>
      <c r="C142" s="282" t="s">
        <v>989</v>
      </c>
      <c r="D142" s="283">
        <v>8029</v>
      </c>
      <c r="E142" s="282" t="s">
        <v>1165</v>
      </c>
      <c r="F142" s="284">
        <v>10549.25</v>
      </c>
    </row>
    <row r="143" spans="2:6">
      <c r="B143" s="282" t="s">
        <v>974</v>
      </c>
      <c r="C143" s="277" t="s">
        <v>989</v>
      </c>
      <c r="D143" s="285">
        <v>9078</v>
      </c>
      <c r="E143" s="277" t="s">
        <v>1166</v>
      </c>
      <c r="F143" s="279">
        <v>10549.25</v>
      </c>
    </row>
    <row r="144" spans="2:6">
      <c r="B144" s="282" t="s">
        <v>974</v>
      </c>
      <c r="C144" s="277" t="s">
        <v>975</v>
      </c>
      <c r="D144" s="285">
        <v>7526</v>
      </c>
      <c r="E144" s="277" t="s">
        <v>1167</v>
      </c>
      <c r="F144" s="279">
        <v>10574.8</v>
      </c>
    </row>
    <row r="145" spans="2:6">
      <c r="B145" s="282" t="s">
        <v>974</v>
      </c>
      <c r="C145" s="277" t="s">
        <v>975</v>
      </c>
      <c r="D145" s="285">
        <v>7693</v>
      </c>
      <c r="E145" s="277" t="s">
        <v>1168</v>
      </c>
      <c r="F145" s="279">
        <v>11161</v>
      </c>
    </row>
    <row r="146" spans="2:6">
      <c r="B146" s="282" t="s">
        <v>974</v>
      </c>
      <c r="C146" s="277" t="s">
        <v>989</v>
      </c>
      <c r="D146" s="285">
        <v>8712</v>
      </c>
      <c r="E146" s="277" t="s">
        <v>1169</v>
      </c>
      <c r="F146" s="279">
        <v>11582.75</v>
      </c>
    </row>
    <row r="147" spans="2:6">
      <c r="B147" s="282" t="s">
        <v>974</v>
      </c>
      <c r="C147" s="277" t="s">
        <v>981</v>
      </c>
      <c r="D147" s="285">
        <v>6803</v>
      </c>
      <c r="E147" s="277" t="s">
        <v>1170</v>
      </c>
      <c r="F147" s="279">
        <v>11692.16</v>
      </c>
    </row>
    <row r="148" spans="2:6">
      <c r="B148" s="282" t="s">
        <v>974</v>
      </c>
      <c r="C148" s="277" t="s">
        <v>975</v>
      </c>
      <c r="D148" s="285">
        <v>9545</v>
      </c>
      <c r="E148" s="277" t="s">
        <v>1171</v>
      </c>
      <c r="F148" s="279">
        <v>11855.41</v>
      </c>
    </row>
    <row r="149" spans="2:6">
      <c r="B149" s="282" t="s">
        <v>974</v>
      </c>
      <c r="C149" s="282" t="s">
        <v>975</v>
      </c>
      <c r="D149" s="283">
        <v>8341</v>
      </c>
      <c r="E149" s="282" t="s">
        <v>1172</v>
      </c>
      <c r="F149" s="284">
        <v>12615.87</v>
      </c>
    </row>
    <row r="150" spans="2:6">
      <c r="B150" s="277" t="s">
        <v>974</v>
      </c>
      <c r="C150" s="277" t="s">
        <v>975</v>
      </c>
      <c r="D150" s="285">
        <v>7188</v>
      </c>
      <c r="E150" s="277" t="s">
        <v>1173</v>
      </c>
      <c r="F150" s="279">
        <v>12764.2</v>
      </c>
    </row>
    <row r="151" spans="2:6">
      <c r="B151" s="277" t="s">
        <v>974</v>
      </c>
      <c r="C151" s="277" t="s">
        <v>989</v>
      </c>
      <c r="D151" s="285">
        <v>8894</v>
      </c>
      <c r="E151" s="277" t="s">
        <v>1174</v>
      </c>
      <c r="F151" s="279">
        <v>13721.3</v>
      </c>
    </row>
    <row r="152" spans="2:6">
      <c r="B152" s="282" t="s">
        <v>974</v>
      </c>
      <c r="C152" s="282" t="s">
        <v>975</v>
      </c>
      <c r="D152" s="283">
        <v>9610</v>
      </c>
      <c r="E152" s="282" t="s">
        <v>1175</v>
      </c>
      <c r="F152" s="284">
        <v>15848.55</v>
      </c>
    </row>
    <row r="153" spans="2:6">
      <c r="B153" s="282" t="s">
        <v>974</v>
      </c>
      <c r="C153" s="277" t="s">
        <v>975</v>
      </c>
      <c r="D153" s="285">
        <v>9219</v>
      </c>
      <c r="E153" s="277" t="s">
        <v>1176</v>
      </c>
      <c r="F153" s="279">
        <v>16154.6</v>
      </c>
    </row>
    <row r="154" spans="2:6">
      <c r="B154" s="282" t="s">
        <v>974</v>
      </c>
      <c r="C154" s="277" t="s">
        <v>975</v>
      </c>
      <c r="D154" s="285">
        <v>9487</v>
      </c>
      <c r="E154" s="277" t="s">
        <v>1177</v>
      </c>
      <c r="F154" s="279">
        <v>16296.1</v>
      </c>
    </row>
    <row r="155" spans="2:6">
      <c r="B155" s="282" t="s">
        <v>974</v>
      </c>
      <c r="C155" s="277" t="s">
        <v>975</v>
      </c>
      <c r="D155" s="285">
        <v>7570</v>
      </c>
      <c r="E155" s="277" t="s">
        <v>1178</v>
      </c>
      <c r="F155" s="279">
        <v>17112.8</v>
      </c>
    </row>
    <row r="156" spans="2:6">
      <c r="B156" s="282" t="s">
        <v>974</v>
      </c>
      <c r="C156" s="277" t="s">
        <v>975</v>
      </c>
      <c r="D156" s="285">
        <v>3115</v>
      </c>
      <c r="E156" s="277" t="s">
        <v>1179</v>
      </c>
      <c r="F156" s="279">
        <v>19072.64</v>
      </c>
    </row>
    <row r="157" spans="2:6">
      <c r="B157" s="282" t="s">
        <v>974</v>
      </c>
      <c r="C157" s="277" t="s">
        <v>975</v>
      </c>
      <c r="D157" s="285">
        <v>8836</v>
      </c>
      <c r="E157" s="277" t="s">
        <v>1180</v>
      </c>
      <c r="F157" s="279">
        <v>19137.400000000001</v>
      </c>
    </row>
    <row r="158" spans="2:6">
      <c r="B158" s="277" t="s">
        <v>1030</v>
      </c>
      <c r="C158" s="277" t="s">
        <v>981</v>
      </c>
      <c r="D158" s="278" t="s">
        <v>1181</v>
      </c>
      <c r="E158" s="277" t="s">
        <v>1182</v>
      </c>
      <c r="F158" s="279">
        <v>2591.6</v>
      </c>
    </row>
    <row r="159" spans="2:6">
      <c r="B159" s="282" t="s">
        <v>1030</v>
      </c>
      <c r="C159" s="282" t="s">
        <v>981</v>
      </c>
      <c r="D159" s="286" t="s">
        <v>1183</v>
      </c>
      <c r="E159" s="282" t="s">
        <v>1184</v>
      </c>
      <c r="F159" s="284">
        <v>5314.7</v>
      </c>
    </row>
    <row r="160" spans="2:6">
      <c r="B160" s="282" t="s">
        <v>1030</v>
      </c>
      <c r="C160" s="277" t="s">
        <v>981</v>
      </c>
      <c r="D160" s="278" t="s">
        <v>1185</v>
      </c>
      <c r="E160" s="277" t="s">
        <v>1186</v>
      </c>
      <c r="F160" s="279">
        <v>3286</v>
      </c>
    </row>
    <row r="161" spans="2:6">
      <c r="B161" s="282" t="s">
        <v>1030</v>
      </c>
      <c r="C161" s="277" t="s">
        <v>981</v>
      </c>
      <c r="D161" s="278" t="s">
        <v>1187</v>
      </c>
      <c r="E161" s="277" t="s">
        <v>1188</v>
      </c>
      <c r="F161" s="279">
        <v>8503.83</v>
      </c>
    </row>
    <row r="162" spans="2:6">
      <c r="B162" s="282" t="s">
        <v>1030</v>
      </c>
      <c r="C162" s="277" t="s">
        <v>981</v>
      </c>
      <c r="D162" s="278" t="s">
        <v>1189</v>
      </c>
      <c r="E162" s="277" t="s">
        <v>1190</v>
      </c>
      <c r="F162" s="279">
        <v>2591.6</v>
      </c>
    </row>
    <row r="163" spans="2:6">
      <c r="B163" s="282" t="s">
        <v>1030</v>
      </c>
      <c r="C163" s="277" t="s">
        <v>981</v>
      </c>
      <c r="D163" s="278" t="s">
        <v>1191</v>
      </c>
      <c r="E163" s="277" t="s">
        <v>1192</v>
      </c>
      <c r="F163" s="279">
        <v>3286</v>
      </c>
    </row>
    <row r="164" spans="2:6">
      <c r="B164" s="282" t="s">
        <v>1030</v>
      </c>
      <c r="C164" s="277" t="s">
        <v>981</v>
      </c>
      <c r="D164" s="278" t="s">
        <v>1193</v>
      </c>
      <c r="E164" s="277" t="s">
        <v>1194</v>
      </c>
      <c r="F164" s="279">
        <v>2591.6</v>
      </c>
    </row>
    <row r="165" spans="2:6">
      <c r="B165" s="282" t="s">
        <v>1030</v>
      </c>
      <c r="C165" s="277" t="s">
        <v>981</v>
      </c>
      <c r="D165" s="278" t="s">
        <v>1195</v>
      </c>
      <c r="E165" s="277" t="s">
        <v>1196</v>
      </c>
      <c r="F165" s="279">
        <v>3999</v>
      </c>
    </row>
    <row r="166" spans="2:6">
      <c r="B166" s="282" t="s">
        <v>1030</v>
      </c>
      <c r="C166" s="277" t="s">
        <v>991</v>
      </c>
      <c r="D166" s="278" t="s">
        <v>1197</v>
      </c>
      <c r="E166" s="277" t="s">
        <v>1198</v>
      </c>
      <c r="F166" s="279">
        <v>3323.2</v>
      </c>
    </row>
    <row r="167" spans="2:6">
      <c r="B167" s="282" t="s">
        <v>1030</v>
      </c>
      <c r="C167" s="277" t="s">
        <v>975</v>
      </c>
      <c r="D167" s="278" t="s">
        <v>1199</v>
      </c>
      <c r="E167" s="277" t="s">
        <v>1200</v>
      </c>
      <c r="F167" s="279">
        <v>3044.87</v>
      </c>
    </row>
    <row r="168" spans="2:6">
      <c r="B168" s="282" t="s">
        <v>1030</v>
      </c>
      <c r="C168" s="282" t="s">
        <v>975</v>
      </c>
      <c r="D168" s="286" t="s">
        <v>1201</v>
      </c>
      <c r="E168" s="282" t="s">
        <v>1202</v>
      </c>
      <c r="F168" s="284">
        <v>7642.55</v>
      </c>
    </row>
    <row r="169" spans="2:6">
      <c r="B169" s="277" t="s">
        <v>1030</v>
      </c>
      <c r="C169" s="277" t="s">
        <v>975</v>
      </c>
      <c r="D169" s="278" t="s">
        <v>1203</v>
      </c>
      <c r="E169" s="277" t="s">
        <v>1204</v>
      </c>
      <c r="F169" s="279">
        <v>5874.33</v>
      </c>
    </row>
    <row r="170" spans="2:6">
      <c r="B170" s="282" t="s">
        <v>1030</v>
      </c>
      <c r="C170" s="282" t="s">
        <v>975</v>
      </c>
      <c r="D170" s="286" t="s">
        <v>1205</v>
      </c>
      <c r="E170" s="282" t="s">
        <v>1206</v>
      </c>
      <c r="F170" s="284">
        <v>3510.4</v>
      </c>
    </row>
    <row r="171" spans="2:6">
      <c r="B171" s="282" t="s">
        <v>1030</v>
      </c>
      <c r="C171" s="277" t="s">
        <v>975</v>
      </c>
      <c r="D171" s="278" t="s">
        <v>1207</v>
      </c>
      <c r="E171" s="277" t="s">
        <v>1208</v>
      </c>
      <c r="F171" s="279">
        <v>5850.37</v>
      </c>
    </row>
    <row r="172" spans="2:6">
      <c r="B172" s="282" t="s">
        <v>1030</v>
      </c>
      <c r="C172" s="277" t="s">
        <v>975</v>
      </c>
      <c r="D172" s="278" t="s">
        <v>1209</v>
      </c>
      <c r="E172" s="277" t="s">
        <v>1210</v>
      </c>
      <c r="F172" s="279">
        <v>3448.82</v>
      </c>
    </row>
    <row r="173" spans="2:6">
      <c r="B173" s="282" t="s">
        <v>1030</v>
      </c>
      <c r="C173" s="277" t="s">
        <v>975</v>
      </c>
      <c r="D173" s="278" t="s">
        <v>1211</v>
      </c>
      <c r="E173" s="277" t="s">
        <v>1212</v>
      </c>
      <c r="F173" s="279">
        <v>5239.6400000000003</v>
      </c>
    </row>
    <row r="174" spans="2:6">
      <c r="B174" s="282" t="s">
        <v>1030</v>
      </c>
      <c r="C174" s="277" t="s">
        <v>975</v>
      </c>
      <c r="D174" s="278" t="s">
        <v>1213</v>
      </c>
      <c r="E174" s="277" t="s">
        <v>1214</v>
      </c>
      <c r="F174" s="279">
        <v>12013.6</v>
      </c>
    </row>
    <row r="175" spans="2:6">
      <c r="B175" s="282" t="s">
        <v>1030</v>
      </c>
      <c r="C175" s="277" t="s">
        <v>975</v>
      </c>
      <c r="D175" s="278" t="s">
        <v>1215</v>
      </c>
      <c r="E175" s="277" t="s">
        <v>1216</v>
      </c>
      <c r="F175" s="279">
        <v>8565</v>
      </c>
    </row>
    <row r="176" spans="2:6">
      <c r="B176" s="282" t="s">
        <v>1030</v>
      </c>
      <c r="C176" s="277" t="s">
        <v>975</v>
      </c>
      <c r="D176" s="278" t="s">
        <v>1217</v>
      </c>
      <c r="E176" s="277" t="s">
        <v>1218</v>
      </c>
      <c r="F176" s="279">
        <v>20557.099999999999</v>
      </c>
    </row>
    <row r="177" spans="2:6">
      <c r="B177" s="282" t="s">
        <v>1030</v>
      </c>
      <c r="C177" s="277" t="s">
        <v>975</v>
      </c>
      <c r="D177" s="278" t="s">
        <v>1219</v>
      </c>
      <c r="E177" s="277" t="s">
        <v>1220</v>
      </c>
      <c r="F177" s="279">
        <v>9811.42</v>
      </c>
    </row>
    <row r="178" spans="2:6">
      <c r="B178" s="282" t="s">
        <v>1030</v>
      </c>
      <c r="C178" s="277" t="s">
        <v>975</v>
      </c>
      <c r="D178" s="278" t="s">
        <v>1221</v>
      </c>
      <c r="E178" s="277" t="s">
        <v>1222</v>
      </c>
      <c r="F178" s="279">
        <v>20452.55</v>
      </c>
    </row>
    <row r="179" spans="2:6">
      <c r="B179" s="282" t="s">
        <v>1030</v>
      </c>
      <c r="C179" s="277" t="s">
        <v>975</v>
      </c>
      <c r="D179" s="278" t="s">
        <v>1223</v>
      </c>
      <c r="E179" s="277" t="s">
        <v>1224</v>
      </c>
      <c r="F179" s="279">
        <v>14062.95</v>
      </c>
    </row>
    <row r="180" spans="2:6">
      <c r="B180" s="282" t="s">
        <v>1030</v>
      </c>
      <c r="C180" s="277" t="s">
        <v>975</v>
      </c>
      <c r="D180" s="278" t="s">
        <v>1225</v>
      </c>
      <c r="E180" s="277" t="s">
        <v>1226</v>
      </c>
      <c r="F180" s="279">
        <v>7215.5</v>
      </c>
    </row>
    <row r="181" spans="2:6">
      <c r="B181" s="282" t="s">
        <v>1030</v>
      </c>
      <c r="C181" s="277" t="s">
        <v>975</v>
      </c>
      <c r="D181" s="278" t="s">
        <v>1227</v>
      </c>
      <c r="E181" s="277" t="s">
        <v>1228</v>
      </c>
      <c r="F181" s="279">
        <v>11751.75</v>
      </c>
    </row>
    <row r="182" spans="2:6">
      <c r="B182" s="282" t="s">
        <v>1030</v>
      </c>
      <c r="C182" s="277" t="s">
        <v>975</v>
      </c>
      <c r="D182" s="278" t="s">
        <v>1229</v>
      </c>
      <c r="E182" s="277" t="s">
        <v>1230</v>
      </c>
      <c r="F182" s="279">
        <v>3222.21</v>
      </c>
    </row>
    <row r="183" spans="2:6">
      <c r="B183" s="282" t="s">
        <v>1030</v>
      </c>
      <c r="C183" s="277" t="s">
        <v>975</v>
      </c>
      <c r="D183" s="278" t="s">
        <v>1231</v>
      </c>
      <c r="E183" s="277" t="s">
        <v>1232</v>
      </c>
      <c r="F183" s="279">
        <v>13374.95</v>
      </c>
    </row>
    <row r="184" spans="2:6">
      <c r="B184" s="282" t="s">
        <v>1030</v>
      </c>
      <c r="C184" s="277" t="s">
        <v>975</v>
      </c>
      <c r="D184" s="278" t="s">
        <v>1233</v>
      </c>
      <c r="E184" s="277" t="s">
        <v>1234</v>
      </c>
      <c r="F184" s="279">
        <v>15029.45</v>
      </c>
    </row>
    <row r="185" spans="2:6">
      <c r="B185" s="282" t="s">
        <v>1030</v>
      </c>
      <c r="C185" s="277" t="s">
        <v>975</v>
      </c>
      <c r="D185" s="278" t="s">
        <v>1235</v>
      </c>
      <c r="E185" s="277" t="s">
        <v>1236</v>
      </c>
      <c r="F185" s="279">
        <v>4329.7</v>
      </c>
    </row>
    <row r="186" spans="2:6">
      <c r="B186" s="282" t="s">
        <v>1030</v>
      </c>
      <c r="C186" s="282" t="s">
        <v>975</v>
      </c>
      <c r="D186" s="286" t="s">
        <v>1237</v>
      </c>
      <c r="E186" s="282" t="s">
        <v>1238</v>
      </c>
      <c r="F186" s="284">
        <v>12037.65</v>
      </c>
    </row>
    <row r="187" spans="2:6">
      <c r="B187" s="277" t="s">
        <v>1030</v>
      </c>
      <c r="C187" s="277" t="s">
        <v>975</v>
      </c>
      <c r="D187" s="278" t="s">
        <v>1239</v>
      </c>
      <c r="E187" s="277" t="s">
        <v>1240</v>
      </c>
      <c r="F187" s="279">
        <v>5329.55</v>
      </c>
    </row>
    <row r="188" spans="2:6">
      <c r="B188" s="282" t="s">
        <v>1030</v>
      </c>
      <c r="C188" s="282" t="s">
        <v>975</v>
      </c>
      <c r="D188" s="286" t="s">
        <v>1241</v>
      </c>
      <c r="E188" s="282" t="s">
        <v>1242</v>
      </c>
      <c r="F188" s="284">
        <v>7215.5</v>
      </c>
    </row>
    <row r="189" spans="2:6">
      <c r="B189" s="282" t="s">
        <v>1030</v>
      </c>
      <c r="C189" s="277" t="s">
        <v>975</v>
      </c>
      <c r="D189" s="278" t="s">
        <v>1243</v>
      </c>
      <c r="E189" s="277" t="s">
        <v>1244</v>
      </c>
      <c r="F189" s="279">
        <v>7215.5</v>
      </c>
    </row>
    <row r="190" spans="2:6">
      <c r="B190" s="282" t="s">
        <v>1030</v>
      </c>
      <c r="C190" s="277" t="s">
        <v>975</v>
      </c>
      <c r="D190" s="278" t="s">
        <v>1245</v>
      </c>
      <c r="E190" s="277" t="s">
        <v>1246</v>
      </c>
      <c r="F190" s="279">
        <v>5275.18</v>
      </c>
    </row>
    <row r="191" spans="2:6">
      <c r="B191" s="282" t="s">
        <v>1030</v>
      </c>
      <c r="C191" s="277" t="s">
        <v>975</v>
      </c>
      <c r="D191" s="278" t="s">
        <v>1247</v>
      </c>
      <c r="E191" s="277" t="s">
        <v>1248</v>
      </c>
      <c r="F191" s="279">
        <v>7215.5</v>
      </c>
    </row>
    <row r="192" spans="2:6">
      <c r="B192" s="282" t="s">
        <v>1030</v>
      </c>
      <c r="C192" s="277" t="s">
        <v>975</v>
      </c>
      <c r="D192" s="278" t="s">
        <v>1249</v>
      </c>
      <c r="E192" s="277" t="s">
        <v>1250</v>
      </c>
      <c r="F192" s="279">
        <v>7215.5</v>
      </c>
    </row>
    <row r="193" spans="2:6">
      <c r="B193" s="282" t="s">
        <v>1030</v>
      </c>
      <c r="C193" s="277" t="s">
        <v>975</v>
      </c>
      <c r="D193" s="278" t="s">
        <v>1251</v>
      </c>
      <c r="E193" s="277" t="s">
        <v>1252</v>
      </c>
      <c r="F193" s="279">
        <v>7215.5</v>
      </c>
    </row>
    <row r="194" spans="2:6">
      <c r="B194" s="282" t="s">
        <v>1030</v>
      </c>
      <c r="C194" s="277" t="s">
        <v>975</v>
      </c>
      <c r="D194" s="278" t="s">
        <v>1253</v>
      </c>
      <c r="E194" s="277" t="s">
        <v>1254</v>
      </c>
      <c r="F194" s="279">
        <v>7215.5</v>
      </c>
    </row>
    <row r="195" spans="2:6">
      <c r="B195" s="282" t="s">
        <v>1030</v>
      </c>
      <c r="C195" s="277" t="s">
        <v>975</v>
      </c>
      <c r="D195" s="278" t="s">
        <v>1255</v>
      </c>
      <c r="E195" s="277" t="s">
        <v>1256</v>
      </c>
      <c r="F195" s="279">
        <v>5329.55</v>
      </c>
    </row>
    <row r="196" spans="2:6">
      <c r="B196" s="282" t="s">
        <v>1030</v>
      </c>
      <c r="C196" s="277" t="s">
        <v>975</v>
      </c>
      <c r="D196" s="278" t="s">
        <v>1257</v>
      </c>
      <c r="E196" s="277" t="s">
        <v>1258</v>
      </c>
      <c r="F196" s="279">
        <v>7215.5</v>
      </c>
    </row>
    <row r="197" spans="2:6">
      <c r="B197" s="282" t="s">
        <v>1030</v>
      </c>
      <c r="C197" s="277" t="s">
        <v>975</v>
      </c>
      <c r="D197" s="278" t="s">
        <v>1259</v>
      </c>
      <c r="E197" s="277" t="s">
        <v>1260</v>
      </c>
      <c r="F197" s="279">
        <v>4730.6000000000004</v>
      </c>
    </row>
    <row r="198" spans="2:6">
      <c r="B198" s="282" t="s">
        <v>1030</v>
      </c>
      <c r="C198" s="277" t="s">
        <v>975</v>
      </c>
      <c r="D198" s="278" t="s">
        <v>1261</v>
      </c>
      <c r="E198" s="277" t="s">
        <v>1262</v>
      </c>
      <c r="F198" s="279">
        <v>3286</v>
      </c>
    </row>
    <row r="199" spans="2:6">
      <c r="B199" s="282" t="s">
        <v>1030</v>
      </c>
      <c r="C199" s="282" t="s">
        <v>975</v>
      </c>
      <c r="D199" s="286" t="s">
        <v>1263</v>
      </c>
      <c r="E199" s="282" t="s">
        <v>1264</v>
      </c>
      <c r="F199" s="284">
        <v>2591.6</v>
      </c>
    </row>
    <row r="200" spans="2:6">
      <c r="B200" s="277" t="s">
        <v>1030</v>
      </c>
      <c r="C200" s="277" t="s">
        <v>989</v>
      </c>
      <c r="D200" s="278" t="s">
        <v>1265</v>
      </c>
      <c r="E200" s="277" t="s">
        <v>1266</v>
      </c>
      <c r="F200" s="279">
        <v>5913.65</v>
      </c>
    </row>
    <row r="201" spans="2:6">
      <c r="B201" s="282" t="s">
        <v>1030</v>
      </c>
      <c r="C201" s="282" t="s">
        <v>989</v>
      </c>
      <c r="D201" s="286" t="s">
        <v>1267</v>
      </c>
      <c r="E201" s="282" t="s">
        <v>1268</v>
      </c>
      <c r="F201" s="284">
        <v>11388.35</v>
      </c>
    </row>
    <row r="202" spans="2:6">
      <c r="B202" s="282" t="s">
        <v>1030</v>
      </c>
      <c r="C202" s="277" t="s">
        <v>989</v>
      </c>
      <c r="D202" s="278" t="s">
        <v>1269</v>
      </c>
      <c r="E202" s="277" t="s">
        <v>1270</v>
      </c>
      <c r="F202" s="279">
        <v>5329.55</v>
      </c>
    </row>
    <row r="203" spans="2:6">
      <c r="B203" s="277" t="s">
        <v>1115</v>
      </c>
      <c r="C203" s="277" t="s">
        <v>981</v>
      </c>
      <c r="D203" s="278" t="s">
        <v>1271</v>
      </c>
      <c r="E203" s="277" t="s">
        <v>1272</v>
      </c>
      <c r="F203" s="279">
        <v>3390.2</v>
      </c>
    </row>
    <row r="204" spans="2:6">
      <c r="B204" s="282" t="s">
        <v>1115</v>
      </c>
      <c r="C204" s="282" t="s">
        <v>981</v>
      </c>
      <c r="D204" s="286" t="s">
        <v>1273</v>
      </c>
      <c r="E204" s="282" t="s">
        <v>1274</v>
      </c>
      <c r="F204" s="284">
        <v>2750.15</v>
      </c>
    </row>
    <row r="205" spans="2:6">
      <c r="B205" s="282" t="s">
        <v>1115</v>
      </c>
      <c r="C205" s="277" t="s">
        <v>981</v>
      </c>
      <c r="D205" s="278" t="s">
        <v>1275</v>
      </c>
      <c r="E205" s="277" t="s">
        <v>1276</v>
      </c>
      <c r="F205" s="279">
        <v>1337.6</v>
      </c>
    </row>
    <row r="206" spans="2:6">
      <c r="B206" s="282" t="s">
        <v>1115</v>
      </c>
      <c r="C206" s="277" t="s">
        <v>981</v>
      </c>
      <c r="D206" s="278" t="s">
        <v>1277</v>
      </c>
      <c r="E206" s="277" t="s">
        <v>1278</v>
      </c>
      <c r="F206" s="279">
        <v>2742.5</v>
      </c>
    </row>
    <row r="207" spans="2:6">
      <c r="B207" s="282" t="s">
        <v>1115</v>
      </c>
      <c r="C207" s="277" t="s">
        <v>975</v>
      </c>
      <c r="D207" s="278" t="s">
        <v>1279</v>
      </c>
      <c r="E207" s="277" t="s">
        <v>1280</v>
      </c>
      <c r="F207" s="279">
        <v>6203.55</v>
      </c>
    </row>
    <row r="208" spans="2:6">
      <c r="B208" s="282" t="s">
        <v>1115</v>
      </c>
      <c r="C208" s="277" t="s">
        <v>989</v>
      </c>
      <c r="D208" s="278" t="s">
        <v>1281</v>
      </c>
      <c r="E208" s="277" t="s">
        <v>1282</v>
      </c>
      <c r="F208" s="279">
        <v>3721.7</v>
      </c>
    </row>
    <row r="209" spans="2:6" ht="15">
      <c r="F209" s="287">
        <f>SUM(F122:F208)</f>
        <v>679383.20689999999</v>
      </c>
    </row>
    <row r="211" spans="2:6" ht="15">
      <c r="C211" s="275" t="s">
        <v>1283</v>
      </c>
      <c r="F211" s="17"/>
    </row>
    <row r="212" spans="2:6">
      <c r="F212" s="17"/>
    </row>
    <row r="213" spans="2:6">
      <c r="B213" s="285" t="s">
        <v>974</v>
      </c>
      <c r="C213" s="277" t="s">
        <v>975</v>
      </c>
      <c r="D213" s="285">
        <v>3333</v>
      </c>
      <c r="E213" s="277" t="s">
        <v>1284</v>
      </c>
      <c r="F213" s="279">
        <v>-50228.65</v>
      </c>
    </row>
    <row r="214" spans="2:6">
      <c r="B214" s="282" t="s">
        <v>1103</v>
      </c>
      <c r="C214" s="282" t="s">
        <v>975</v>
      </c>
      <c r="D214" s="286" t="s">
        <v>1285</v>
      </c>
      <c r="E214" s="282" t="s">
        <v>1286</v>
      </c>
      <c r="F214" s="284">
        <v>-36754.410000000003</v>
      </c>
    </row>
    <row r="215" spans="2:6">
      <c r="B215" s="283" t="s">
        <v>974</v>
      </c>
      <c r="C215" s="277" t="s">
        <v>975</v>
      </c>
      <c r="D215" s="285">
        <v>6844</v>
      </c>
      <c r="E215" s="277" t="s">
        <v>1287</v>
      </c>
      <c r="F215" s="279">
        <v>-16595</v>
      </c>
    </row>
    <row r="216" spans="2:6">
      <c r="B216" s="283" t="s">
        <v>974</v>
      </c>
      <c r="C216" s="277" t="s">
        <v>989</v>
      </c>
      <c r="D216" s="285">
        <v>7823</v>
      </c>
      <c r="E216" s="277" t="s">
        <v>1288</v>
      </c>
      <c r="F216" s="279">
        <v>-8622.02</v>
      </c>
    </row>
    <row r="217" spans="2:6">
      <c r="B217" s="283" t="s">
        <v>974</v>
      </c>
      <c r="C217" s="277" t="s">
        <v>989</v>
      </c>
      <c r="D217" s="285">
        <v>8957</v>
      </c>
      <c r="E217" s="277" t="s">
        <v>1289</v>
      </c>
      <c r="F217" s="279">
        <v>-7635</v>
      </c>
    </row>
    <row r="218" spans="2:6">
      <c r="B218" s="282" t="s">
        <v>1103</v>
      </c>
      <c r="C218" s="277" t="s">
        <v>989</v>
      </c>
      <c r="D218" s="278" t="s">
        <v>1290</v>
      </c>
      <c r="E218" s="277" t="s">
        <v>1291</v>
      </c>
      <c r="F218" s="279">
        <v>-5411.3</v>
      </c>
    </row>
    <row r="219" spans="2:6">
      <c r="B219" s="282" t="s">
        <v>1103</v>
      </c>
      <c r="C219" s="282" t="s">
        <v>991</v>
      </c>
      <c r="D219" s="286" t="s">
        <v>1292</v>
      </c>
      <c r="E219" s="282" t="s">
        <v>1293</v>
      </c>
      <c r="F219" s="284">
        <v>-5225.92</v>
      </c>
    </row>
    <row r="220" spans="2:6">
      <c r="B220" s="285" t="s">
        <v>974</v>
      </c>
      <c r="C220" s="277" t="s">
        <v>989</v>
      </c>
      <c r="D220" s="285">
        <v>8042</v>
      </c>
      <c r="E220" s="277" t="s">
        <v>1294</v>
      </c>
      <c r="F220" s="279">
        <v>-4715</v>
      </c>
    </row>
    <row r="221" spans="2:6">
      <c r="B221" s="283" t="s">
        <v>974</v>
      </c>
      <c r="C221" s="282" t="s">
        <v>989</v>
      </c>
      <c r="D221" s="283">
        <v>5285</v>
      </c>
      <c r="E221" s="282" t="s">
        <v>720</v>
      </c>
      <c r="F221" s="284">
        <v>-1990</v>
      </c>
    </row>
    <row r="222" spans="2:6">
      <c r="B222" s="282" t="s">
        <v>1030</v>
      </c>
      <c r="C222" s="277" t="s">
        <v>975</v>
      </c>
      <c r="D222" s="278" t="s">
        <v>1295</v>
      </c>
      <c r="E222" s="277" t="s">
        <v>1296</v>
      </c>
      <c r="F222" s="279">
        <v>-1770.75</v>
      </c>
    </row>
    <row r="223" spans="2:6">
      <c r="B223" s="283" t="s">
        <v>974</v>
      </c>
      <c r="C223" s="277" t="s">
        <v>975</v>
      </c>
      <c r="D223" s="285">
        <v>9027</v>
      </c>
      <c r="E223" s="277" t="s">
        <v>1297</v>
      </c>
      <c r="F223" s="279">
        <v>-995.45</v>
      </c>
    </row>
    <row r="224" spans="2:6">
      <c r="B224" s="282" t="s">
        <v>962</v>
      </c>
      <c r="C224" s="277"/>
      <c r="D224" s="278" t="s">
        <v>1298</v>
      </c>
      <c r="E224" s="277" t="s">
        <v>1299</v>
      </c>
      <c r="F224" s="279">
        <v>-965</v>
      </c>
    </row>
    <row r="225" spans="2:6">
      <c r="B225" s="282" t="s">
        <v>1030</v>
      </c>
      <c r="C225" s="277" t="s">
        <v>975</v>
      </c>
      <c r="D225" s="278" t="s">
        <v>1300</v>
      </c>
      <c r="E225" s="277" t="s">
        <v>1301</v>
      </c>
      <c r="F225" s="279">
        <v>-942</v>
      </c>
    </row>
    <row r="226" spans="2:6">
      <c r="B226" s="282" t="s">
        <v>1030</v>
      </c>
      <c r="C226" s="277" t="s">
        <v>975</v>
      </c>
      <c r="D226" s="278" t="s">
        <v>1302</v>
      </c>
      <c r="E226" s="277" t="s">
        <v>1303</v>
      </c>
      <c r="F226" s="279">
        <v>-620.15</v>
      </c>
    </row>
    <row r="227" spans="2:6">
      <c r="B227" s="282" t="s">
        <v>1115</v>
      </c>
      <c r="C227" s="277" t="s">
        <v>975</v>
      </c>
      <c r="D227" s="278" t="s">
        <v>1304</v>
      </c>
      <c r="E227" s="277" t="s">
        <v>1305</v>
      </c>
      <c r="F227" s="279">
        <v>-320.35000000000002</v>
      </c>
    </row>
    <row r="228" spans="2:6">
      <c r="B228" s="283" t="s">
        <v>974</v>
      </c>
      <c r="C228" s="277" t="s">
        <v>975</v>
      </c>
      <c r="D228" s="285">
        <v>6705</v>
      </c>
      <c r="E228" s="277" t="s">
        <v>1306</v>
      </c>
      <c r="F228" s="279">
        <v>-210.15</v>
      </c>
    </row>
    <row r="229" spans="2:6">
      <c r="B229" s="283" t="s">
        <v>974</v>
      </c>
      <c r="C229" s="277" t="s">
        <v>975</v>
      </c>
      <c r="D229" s="285">
        <v>8443</v>
      </c>
      <c r="E229" s="277" t="s">
        <v>1307</v>
      </c>
      <c r="F229" s="279">
        <v>-80.180000000000007</v>
      </c>
    </row>
    <row r="230" spans="2:6">
      <c r="B230" s="283" t="s">
        <v>974</v>
      </c>
      <c r="C230" s="277" t="s">
        <v>975</v>
      </c>
      <c r="D230" s="285">
        <v>6667</v>
      </c>
      <c r="E230" s="277" t="s">
        <v>1308</v>
      </c>
      <c r="F230" s="279">
        <v>-37.15</v>
      </c>
    </row>
    <row r="231" spans="2:6">
      <c r="B231" s="282" t="s">
        <v>1030</v>
      </c>
      <c r="C231" s="277" t="s">
        <v>989</v>
      </c>
      <c r="D231" s="278" t="s">
        <v>1309</v>
      </c>
      <c r="E231" s="277" t="s">
        <v>1310</v>
      </c>
      <c r="F231" s="279">
        <v>-30.91</v>
      </c>
    </row>
    <row r="232" spans="2:6">
      <c r="B232" s="282" t="s">
        <v>1103</v>
      </c>
      <c r="C232" s="277" t="s">
        <v>975</v>
      </c>
      <c r="D232" s="278" t="s">
        <v>1311</v>
      </c>
      <c r="E232" s="277" t="s">
        <v>1312</v>
      </c>
      <c r="F232" s="279">
        <v>-25</v>
      </c>
    </row>
    <row r="233" spans="2:6">
      <c r="B233" s="283" t="s">
        <v>974</v>
      </c>
      <c r="C233" s="277" t="s">
        <v>975</v>
      </c>
      <c r="D233" s="285">
        <v>7251</v>
      </c>
      <c r="E233" s="277" t="s">
        <v>1313</v>
      </c>
      <c r="F233" s="279">
        <v>-14.15</v>
      </c>
    </row>
    <row r="234" spans="2:6" ht="15">
      <c r="F234" s="287">
        <f>SUM(F213:F233)</f>
        <v>-143188.53999999998</v>
      </c>
    </row>
    <row r="235" spans="2:6">
      <c r="F235" s="17"/>
    </row>
    <row r="237" spans="2:6" ht="15">
      <c r="D237" s="275" t="s">
        <v>1314</v>
      </c>
      <c r="F237" s="17"/>
    </row>
    <row r="238" spans="2:6">
      <c r="F238" s="17"/>
    </row>
    <row r="239" spans="2:6">
      <c r="C239" s="277" t="s">
        <v>1315</v>
      </c>
      <c r="D239" s="278" t="s">
        <v>1316</v>
      </c>
      <c r="E239" s="277" t="s">
        <v>1317</v>
      </c>
      <c r="F239" s="279">
        <v>3589.16</v>
      </c>
    </row>
    <row r="240" spans="2:6">
      <c r="C240" s="277" t="s">
        <v>1315</v>
      </c>
      <c r="D240" s="278" t="s">
        <v>1318</v>
      </c>
      <c r="E240" s="277" t="s">
        <v>1319</v>
      </c>
      <c r="F240" s="279">
        <v>995</v>
      </c>
    </row>
    <row r="241" spans="3:6">
      <c r="C241" s="282" t="s">
        <v>1315</v>
      </c>
      <c r="D241" s="286" t="s">
        <v>1320</v>
      </c>
      <c r="E241" s="282" t="s">
        <v>1321</v>
      </c>
      <c r="F241" s="284">
        <v>341.78</v>
      </c>
    </row>
    <row r="242" spans="3:6">
      <c r="C242" s="282" t="s">
        <v>1315</v>
      </c>
      <c r="D242" s="278" t="s">
        <v>1322</v>
      </c>
      <c r="E242" s="277" t="s">
        <v>1323</v>
      </c>
      <c r="F242" s="279">
        <v>895.5</v>
      </c>
    </row>
    <row r="243" spans="3:6">
      <c r="C243" s="282" t="s">
        <v>1315</v>
      </c>
      <c r="D243" s="278" t="s">
        <v>1324</v>
      </c>
      <c r="E243" s="277" t="s">
        <v>1325</v>
      </c>
      <c r="F243" s="279">
        <v>2010.46</v>
      </c>
    </row>
    <row r="244" spans="3:6">
      <c r="C244" s="282" t="s">
        <v>1315</v>
      </c>
      <c r="D244" s="278" t="s">
        <v>1326</v>
      </c>
      <c r="E244" s="277" t="s">
        <v>1327</v>
      </c>
      <c r="F244" s="279">
        <v>4297.1499999999996</v>
      </c>
    </row>
    <row r="245" spans="3:6">
      <c r="C245" s="282" t="s">
        <v>1315</v>
      </c>
      <c r="D245" s="278" t="s">
        <v>1328</v>
      </c>
      <c r="E245" s="277" t="s">
        <v>1329</v>
      </c>
      <c r="F245" s="279">
        <v>10462.75</v>
      </c>
    </row>
    <row r="246" spans="3:6">
      <c r="C246" s="282" t="s">
        <v>1315</v>
      </c>
      <c r="D246" s="278" t="s">
        <v>1330</v>
      </c>
      <c r="E246" s="277" t="s">
        <v>1331</v>
      </c>
      <c r="F246" s="279">
        <v>-0.4</v>
      </c>
    </row>
    <row r="247" spans="3:6">
      <c r="C247" s="282" t="s">
        <v>1315</v>
      </c>
      <c r="D247" s="278" t="s">
        <v>1332</v>
      </c>
      <c r="E247" s="277" t="s">
        <v>1333</v>
      </c>
      <c r="F247" s="279">
        <v>-0.34</v>
      </c>
    </row>
    <row r="248" spans="3:6">
      <c r="C248" s="282" t="s">
        <v>1315</v>
      </c>
      <c r="D248" s="278" t="s">
        <v>1334</v>
      </c>
      <c r="E248" s="277" t="s">
        <v>1335</v>
      </c>
      <c r="F248" s="279">
        <v>995</v>
      </c>
    </row>
    <row r="249" spans="3:6">
      <c r="C249" s="282" t="s">
        <v>1315</v>
      </c>
      <c r="D249" s="278" t="s">
        <v>1336</v>
      </c>
      <c r="E249" s="277" t="s">
        <v>1337</v>
      </c>
      <c r="F249" s="279">
        <v>3074.55</v>
      </c>
    </row>
    <row r="250" spans="3:6">
      <c r="C250" s="282" t="s">
        <v>1315</v>
      </c>
      <c r="D250" s="286" t="s">
        <v>1338</v>
      </c>
      <c r="E250" s="282" t="s">
        <v>1339</v>
      </c>
      <c r="F250" s="284">
        <v>445</v>
      </c>
    </row>
    <row r="251" spans="3:6">
      <c r="C251" s="277" t="s">
        <v>1315</v>
      </c>
      <c r="D251" s="278" t="s">
        <v>1340</v>
      </c>
      <c r="E251" s="277" t="s">
        <v>1341</v>
      </c>
      <c r="F251" s="279">
        <v>2064</v>
      </c>
    </row>
    <row r="252" spans="3:6">
      <c r="C252" s="282" t="s">
        <v>1315</v>
      </c>
      <c r="D252" s="286" t="s">
        <v>1342</v>
      </c>
      <c r="E252" s="282" t="s">
        <v>1343</v>
      </c>
      <c r="F252" s="284">
        <v>22291.35</v>
      </c>
    </row>
    <row r="253" spans="3:6">
      <c r="C253" s="282" t="s">
        <v>1315</v>
      </c>
      <c r="D253" s="278" t="s">
        <v>1344</v>
      </c>
      <c r="E253" s="277" t="s">
        <v>1345</v>
      </c>
      <c r="F253" s="279">
        <v>11144.65</v>
      </c>
    </row>
    <row r="254" spans="3:6">
      <c r="C254" s="282" t="s">
        <v>1315</v>
      </c>
      <c r="D254" s="278" t="s">
        <v>1346</v>
      </c>
      <c r="E254" s="277" t="s">
        <v>1347</v>
      </c>
      <c r="F254" s="279">
        <v>2069.1</v>
      </c>
    </row>
    <row r="255" spans="3:6">
      <c r="C255" s="282" t="s">
        <v>1315</v>
      </c>
      <c r="D255" s="286" t="s">
        <v>1348</v>
      </c>
      <c r="E255" s="282" t="s">
        <v>1349</v>
      </c>
      <c r="F255" s="284">
        <v>255</v>
      </c>
    </row>
    <row r="256" spans="3:6">
      <c r="C256" s="277" t="s">
        <v>1315</v>
      </c>
      <c r="D256" s="278" t="s">
        <v>1350</v>
      </c>
      <c r="E256" s="277" t="s">
        <v>1351</v>
      </c>
      <c r="F256" s="279">
        <v>620</v>
      </c>
    </row>
    <row r="257" spans="3:6">
      <c r="C257" s="282" t="s">
        <v>1315</v>
      </c>
      <c r="D257" s="286" t="s">
        <v>1352</v>
      </c>
      <c r="E257" s="282" t="s">
        <v>1353</v>
      </c>
      <c r="F257" s="284">
        <v>1258.5999999999999</v>
      </c>
    </row>
    <row r="258" spans="3:6">
      <c r="C258" s="282" t="s">
        <v>1315</v>
      </c>
      <c r="D258" s="278" t="s">
        <v>1354</v>
      </c>
      <c r="E258" s="277" t="s">
        <v>1355</v>
      </c>
      <c r="F258" s="279">
        <v>4299.3500000000004</v>
      </c>
    </row>
    <row r="259" spans="3:6">
      <c r="C259" s="282" t="s">
        <v>1315</v>
      </c>
      <c r="D259" s="278" t="s">
        <v>1189</v>
      </c>
      <c r="E259" s="277" t="s">
        <v>1190</v>
      </c>
      <c r="F259" s="279">
        <v>2591.6</v>
      </c>
    </row>
    <row r="260" spans="3:6">
      <c r="C260" s="282" t="s">
        <v>1315</v>
      </c>
      <c r="D260" s="286" t="s">
        <v>1356</v>
      </c>
      <c r="E260" s="282" t="s">
        <v>1357</v>
      </c>
      <c r="F260" s="284">
        <v>0.15</v>
      </c>
    </row>
    <row r="261" spans="3:6">
      <c r="C261" s="277" t="s">
        <v>1315</v>
      </c>
      <c r="D261" s="278" t="s">
        <v>1358</v>
      </c>
      <c r="E261" s="277" t="s">
        <v>1359</v>
      </c>
      <c r="F261" s="279">
        <v>320</v>
      </c>
    </row>
    <row r="262" spans="3:6">
      <c r="C262" s="282" t="s">
        <v>1315</v>
      </c>
      <c r="D262" s="286" t="s">
        <v>1360</v>
      </c>
      <c r="E262" s="282" t="s">
        <v>1361</v>
      </c>
      <c r="F262" s="284">
        <v>320</v>
      </c>
    </row>
    <row r="263" spans="3:6">
      <c r="C263" s="282" t="s">
        <v>1315</v>
      </c>
      <c r="D263" s="278" t="s">
        <v>1362</v>
      </c>
      <c r="E263" s="277" t="s">
        <v>1363</v>
      </c>
      <c r="F263" s="279">
        <v>750</v>
      </c>
    </row>
    <row r="264" spans="3:6">
      <c r="C264" s="282" t="s">
        <v>1315</v>
      </c>
      <c r="D264" s="278" t="s">
        <v>1364</v>
      </c>
      <c r="E264" s="277" t="s">
        <v>1150</v>
      </c>
      <c r="F264" s="279">
        <v>4159.1000000000004</v>
      </c>
    </row>
    <row r="265" spans="3:6">
      <c r="C265" s="282" t="s">
        <v>1315</v>
      </c>
      <c r="D265" s="286" t="s">
        <v>1365</v>
      </c>
      <c r="E265" s="282" t="s">
        <v>1366</v>
      </c>
      <c r="F265" s="284">
        <v>994.55</v>
      </c>
    </row>
    <row r="266" spans="3:6">
      <c r="C266" s="277" t="s">
        <v>1367</v>
      </c>
      <c r="D266" s="278" t="s">
        <v>1368</v>
      </c>
      <c r="E266" s="277" t="s">
        <v>1369</v>
      </c>
      <c r="F266" s="279">
        <v>12469.85</v>
      </c>
    </row>
    <row r="267" spans="3:6">
      <c r="C267" s="282" t="s">
        <v>1367</v>
      </c>
      <c r="D267" s="286" t="s">
        <v>1370</v>
      </c>
      <c r="E267" s="282" t="s">
        <v>1371</v>
      </c>
      <c r="F267" s="284">
        <v>-69.734399999999994</v>
      </c>
    </row>
    <row r="268" spans="3:6">
      <c r="C268" s="282" t="s">
        <v>1367</v>
      </c>
      <c r="D268" s="278" t="s">
        <v>1372</v>
      </c>
      <c r="E268" s="277" t="s">
        <v>1373</v>
      </c>
      <c r="F268" s="279">
        <v>11385.75</v>
      </c>
    </row>
    <row r="269" spans="3:6">
      <c r="C269" s="282" t="s">
        <v>1367</v>
      </c>
      <c r="D269" s="278" t="s">
        <v>1374</v>
      </c>
      <c r="E269" s="277" t="s">
        <v>1375</v>
      </c>
      <c r="F269" s="279">
        <v>12813.3</v>
      </c>
    </row>
    <row r="270" spans="3:6">
      <c r="C270" s="282" t="s">
        <v>1367</v>
      </c>
      <c r="D270" s="278" t="s">
        <v>1376</v>
      </c>
      <c r="E270" s="277" t="s">
        <v>1377</v>
      </c>
      <c r="F270" s="279">
        <v>6830.3</v>
      </c>
    </row>
    <row r="271" spans="3:6">
      <c r="C271" s="282" t="s">
        <v>1367</v>
      </c>
      <c r="D271" s="278" t="s">
        <v>1378</v>
      </c>
      <c r="E271" s="277" t="s">
        <v>1379</v>
      </c>
      <c r="F271" s="279">
        <v>7382.9</v>
      </c>
    </row>
    <row r="272" spans="3:6">
      <c r="C272" s="282" t="s">
        <v>1367</v>
      </c>
      <c r="D272" s="278" t="s">
        <v>1380</v>
      </c>
      <c r="E272" s="277" t="s">
        <v>1381</v>
      </c>
      <c r="F272" s="279">
        <v>22163.32</v>
      </c>
    </row>
    <row r="273" spans="3:6">
      <c r="C273" s="282" t="s">
        <v>1367</v>
      </c>
      <c r="D273" s="278" t="s">
        <v>1382</v>
      </c>
      <c r="E273" s="277" t="s">
        <v>1383</v>
      </c>
      <c r="F273" s="279">
        <v>30057.62</v>
      </c>
    </row>
    <row r="274" spans="3:6">
      <c r="C274" s="282" t="s">
        <v>1367</v>
      </c>
      <c r="D274" s="278" t="s">
        <v>1384</v>
      </c>
      <c r="E274" s="277" t="s">
        <v>1385</v>
      </c>
      <c r="F274" s="279">
        <v>-1.8</v>
      </c>
    </row>
    <row r="275" spans="3:6">
      <c r="C275" s="282" t="s">
        <v>1367</v>
      </c>
      <c r="D275" s="278" t="s">
        <v>1386</v>
      </c>
      <c r="E275" s="277" t="s">
        <v>1387</v>
      </c>
      <c r="F275" s="279">
        <v>3323.1</v>
      </c>
    </row>
    <row r="276" spans="3:6">
      <c r="C276" s="282" t="s">
        <v>1367</v>
      </c>
      <c r="D276" s="278" t="s">
        <v>1388</v>
      </c>
      <c r="E276" s="277" t="s">
        <v>1389</v>
      </c>
      <c r="F276" s="279">
        <v>14225.65</v>
      </c>
    </row>
    <row r="277" spans="3:6">
      <c r="C277" s="282" t="s">
        <v>1367</v>
      </c>
      <c r="D277" s="278" t="s">
        <v>1390</v>
      </c>
      <c r="E277" s="277" t="s">
        <v>1391</v>
      </c>
      <c r="F277" s="279">
        <v>8577.25</v>
      </c>
    </row>
    <row r="278" spans="3:6">
      <c r="C278" s="282" t="s">
        <v>1367</v>
      </c>
      <c r="D278" s="278" t="s">
        <v>1392</v>
      </c>
      <c r="E278" s="277" t="s">
        <v>1393</v>
      </c>
      <c r="F278" s="279">
        <v>16152.19</v>
      </c>
    </row>
    <row r="279" spans="3:6">
      <c r="C279" s="282" t="s">
        <v>1367</v>
      </c>
      <c r="D279" s="278" t="s">
        <v>1394</v>
      </c>
      <c r="E279" s="277" t="s">
        <v>1395</v>
      </c>
      <c r="F279" s="279">
        <v>18416.7</v>
      </c>
    </row>
    <row r="280" spans="3:6">
      <c r="C280" s="282" t="s">
        <v>1367</v>
      </c>
      <c r="D280" s="278" t="s">
        <v>1396</v>
      </c>
      <c r="E280" s="277" t="s">
        <v>1397</v>
      </c>
      <c r="F280" s="279">
        <v>12333.2</v>
      </c>
    </row>
    <row r="281" spans="3:6">
      <c r="C281" s="282" t="s">
        <v>1367</v>
      </c>
      <c r="D281" s="278" t="s">
        <v>1398</v>
      </c>
      <c r="E281" s="277" t="s">
        <v>1399</v>
      </c>
      <c r="F281" s="279">
        <v>17134.400000000001</v>
      </c>
    </row>
    <row r="282" spans="3:6">
      <c r="C282" s="282" t="s">
        <v>1367</v>
      </c>
      <c r="D282" s="278" t="s">
        <v>1400</v>
      </c>
      <c r="E282" s="277" t="s">
        <v>1401</v>
      </c>
      <c r="F282" s="279">
        <v>16116.65</v>
      </c>
    </row>
    <row r="283" spans="3:6">
      <c r="C283" s="282" t="s">
        <v>1367</v>
      </c>
      <c r="D283" s="286" t="s">
        <v>1402</v>
      </c>
      <c r="E283" s="282" t="s">
        <v>1403</v>
      </c>
      <c r="F283" s="284">
        <v>18197.55</v>
      </c>
    </row>
    <row r="284" spans="3:6">
      <c r="C284" s="277" t="s">
        <v>1367</v>
      </c>
      <c r="D284" s="278" t="s">
        <v>1404</v>
      </c>
      <c r="E284" s="277" t="s">
        <v>1405</v>
      </c>
      <c r="F284" s="279">
        <v>4213.5</v>
      </c>
    </row>
    <row r="285" spans="3:6">
      <c r="C285" s="282" t="s">
        <v>1367</v>
      </c>
      <c r="D285" s="286" t="s">
        <v>1406</v>
      </c>
      <c r="E285" s="282" t="s">
        <v>1407</v>
      </c>
      <c r="F285" s="284">
        <v>13283.95</v>
      </c>
    </row>
    <row r="286" spans="3:6">
      <c r="C286" s="282" t="s">
        <v>1367</v>
      </c>
      <c r="D286" s="278" t="s">
        <v>1408</v>
      </c>
      <c r="E286" s="277" t="s">
        <v>1409</v>
      </c>
      <c r="F286" s="279">
        <v>3570.25</v>
      </c>
    </row>
    <row r="287" spans="3:6">
      <c r="C287" s="282" t="s">
        <v>1367</v>
      </c>
      <c r="D287" s="278" t="s">
        <v>1410</v>
      </c>
      <c r="E287" s="277" t="s">
        <v>1411</v>
      </c>
      <c r="F287" s="279">
        <v>12410.27</v>
      </c>
    </row>
    <row r="288" spans="3:6">
      <c r="C288" s="282" t="s">
        <v>1367</v>
      </c>
      <c r="D288" s="286" t="s">
        <v>1412</v>
      </c>
      <c r="E288" s="282" t="s">
        <v>1413</v>
      </c>
      <c r="F288" s="284">
        <v>23206.69</v>
      </c>
    </row>
    <row r="289" spans="3:6">
      <c r="C289" s="277" t="s">
        <v>1367</v>
      </c>
      <c r="D289" s="278" t="s">
        <v>1414</v>
      </c>
      <c r="E289" s="277" t="s">
        <v>1415</v>
      </c>
      <c r="F289" s="279">
        <v>7835.05</v>
      </c>
    </row>
    <row r="290" spans="3:6">
      <c r="C290" s="282" t="s">
        <v>1367</v>
      </c>
      <c r="D290" s="286" t="s">
        <v>1416</v>
      </c>
      <c r="E290" s="282" t="s">
        <v>1417</v>
      </c>
      <c r="F290" s="284">
        <v>3600.55</v>
      </c>
    </row>
    <row r="291" spans="3:6">
      <c r="C291" s="282" t="s">
        <v>1367</v>
      </c>
      <c r="D291" s="278" t="s">
        <v>1418</v>
      </c>
      <c r="E291" s="277" t="s">
        <v>1419</v>
      </c>
      <c r="F291" s="279">
        <v>10560.25</v>
      </c>
    </row>
    <row r="292" spans="3:6">
      <c r="C292" s="282" t="s">
        <v>1367</v>
      </c>
      <c r="D292" s="278" t="s">
        <v>1420</v>
      </c>
      <c r="E292" s="277" t="s">
        <v>1421</v>
      </c>
      <c r="F292" s="279">
        <v>12175.75</v>
      </c>
    </row>
    <row r="293" spans="3:6">
      <c r="C293" s="282" t="s">
        <v>1367</v>
      </c>
      <c r="D293" s="278" t="s">
        <v>1422</v>
      </c>
      <c r="E293" s="277" t="s">
        <v>1423</v>
      </c>
      <c r="F293" s="279">
        <v>10074.6</v>
      </c>
    </row>
    <row r="294" spans="3:6">
      <c r="C294" s="282" t="s">
        <v>1367</v>
      </c>
      <c r="D294" s="278" t="s">
        <v>1424</v>
      </c>
      <c r="E294" s="277" t="s">
        <v>1425</v>
      </c>
      <c r="F294" s="279">
        <v>5216.1499999999996</v>
      </c>
    </row>
    <row r="295" spans="3:6">
      <c r="C295" s="282" t="s">
        <v>1367</v>
      </c>
      <c r="D295" s="278" t="s">
        <v>1426</v>
      </c>
      <c r="E295" s="277" t="s">
        <v>1427</v>
      </c>
      <c r="F295" s="279">
        <v>3579</v>
      </c>
    </row>
    <row r="296" spans="3:6">
      <c r="C296" s="282" t="s">
        <v>1367</v>
      </c>
      <c r="D296" s="278" t="s">
        <v>1428</v>
      </c>
      <c r="E296" s="277" t="s">
        <v>1429</v>
      </c>
      <c r="F296" s="279">
        <v>4163.1000000000004</v>
      </c>
    </row>
    <row r="297" spans="3:6">
      <c r="C297" s="282" t="s">
        <v>1367</v>
      </c>
      <c r="D297" s="278" t="s">
        <v>1430</v>
      </c>
      <c r="E297" s="277" t="s">
        <v>1431</v>
      </c>
      <c r="F297" s="279">
        <v>4163.1000000000004</v>
      </c>
    </row>
    <row r="298" spans="3:6" ht="15">
      <c r="F298" s="287">
        <f>SUM(F239:F297)</f>
        <v>425803.46560000005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4"/>
  <sheetViews>
    <sheetView topLeftCell="A73" workbookViewId="0">
      <selection activeCell="K111" sqref="K111"/>
    </sheetView>
  </sheetViews>
  <sheetFormatPr baseColWidth="10" defaultRowHeight="12.75"/>
  <cols>
    <col min="1" max="1" width="14.7109375" bestFit="1" customWidth="1"/>
    <col min="2" max="2" width="28" bestFit="1" customWidth="1"/>
    <col min="4" max="4" width="28.7109375" bestFit="1" customWidth="1"/>
  </cols>
  <sheetData>
    <row r="1" spans="1:5" ht="15">
      <c r="C1" s="275" t="s">
        <v>1432</v>
      </c>
      <c r="E1" s="17"/>
    </row>
    <row r="2" spans="1:5">
      <c r="E2" s="17"/>
    </row>
    <row r="3" spans="1:5">
      <c r="A3" s="277" t="s">
        <v>1433</v>
      </c>
      <c r="B3" s="277" t="s">
        <v>981</v>
      </c>
      <c r="C3" s="278" t="s">
        <v>1434</v>
      </c>
      <c r="D3" s="277" t="s">
        <v>562</v>
      </c>
      <c r="E3" s="279">
        <v>1800</v>
      </c>
    </row>
    <row r="4" spans="1:5">
      <c r="A4" s="282" t="s">
        <v>1433</v>
      </c>
      <c r="B4" s="282" t="s">
        <v>981</v>
      </c>
      <c r="C4" s="286" t="s">
        <v>1435</v>
      </c>
      <c r="D4" s="282" t="s">
        <v>982</v>
      </c>
      <c r="E4" s="284">
        <v>950</v>
      </c>
    </row>
    <row r="5" spans="1:5">
      <c r="A5" s="282" t="s">
        <v>1433</v>
      </c>
      <c r="B5" s="277" t="s">
        <v>981</v>
      </c>
      <c r="C5" s="278" t="s">
        <v>1436</v>
      </c>
      <c r="D5" s="277" t="s">
        <v>985</v>
      </c>
      <c r="E5" s="279">
        <v>900</v>
      </c>
    </row>
    <row r="6" spans="1:5">
      <c r="A6" s="282" t="s">
        <v>1433</v>
      </c>
      <c r="B6" s="277" t="s">
        <v>981</v>
      </c>
      <c r="C6" s="278" t="s">
        <v>1437</v>
      </c>
      <c r="D6" s="277" t="s">
        <v>1024</v>
      </c>
      <c r="E6" s="279">
        <v>2100</v>
      </c>
    </row>
    <row r="7" spans="1:5">
      <c r="A7" s="282" t="s">
        <v>1433</v>
      </c>
      <c r="B7" s="277" t="s">
        <v>981</v>
      </c>
      <c r="C7" s="278" t="s">
        <v>1438</v>
      </c>
      <c r="D7" s="277" t="s">
        <v>1117</v>
      </c>
      <c r="E7" s="279">
        <v>550</v>
      </c>
    </row>
    <row r="8" spans="1:5">
      <c r="A8" s="282" t="s">
        <v>1433</v>
      </c>
      <c r="B8" s="282" t="s">
        <v>981</v>
      </c>
      <c r="C8" s="286" t="s">
        <v>1439</v>
      </c>
      <c r="D8" s="282" t="s">
        <v>1123</v>
      </c>
      <c r="E8" s="284">
        <v>550</v>
      </c>
    </row>
    <row r="9" spans="1:5">
      <c r="A9" s="277" t="s">
        <v>1433</v>
      </c>
      <c r="B9" s="277" t="s">
        <v>981</v>
      </c>
      <c r="C9" s="278" t="s">
        <v>1440</v>
      </c>
      <c r="D9" s="277" t="s">
        <v>1125</v>
      </c>
      <c r="E9" s="279">
        <v>500</v>
      </c>
    </row>
    <row r="10" spans="1:5">
      <c r="A10" s="282" t="s">
        <v>1433</v>
      </c>
      <c r="B10" s="282" t="s">
        <v>981</v>
      </c>
      <c r="C10" s="286" t="s">
        <v>1441</v>
      </c>
      <c r="D10" s="282" t="s">
        <v>1442</v>
      </c>
      <c r="E10" s="284">
        <v>1496.54</v>
      </c>
    </row>
    <row r="11" spans="1:5">
      <c r="A11" s="282" t="s">
        <v>1433</v>
      </c>
      <c r="B11" s="277" t="s">
        <v>981</v>
      </c>
      <c r="C11" s="278" t="s">
        <v>1443</v>
      </c>
      <c r="D11" s="277" t="s">
        <v>1027</v>
      </c>
      <c r="E11" s="279">
        <v>1500</v>
      </c>
    </row>
    <row r="12" spans="1:5">
      <c r="A12" s="282" t="s">
        <v>1433</v>
      </c>
      <c r="B12" s="277" t="s">
        <v>981</v>
      </c>
      <c r="C12" s="278" t="s">
        <v>1444</v>
      </c>
      <c r="D12" s="277" t="s">
        <v>1046</v>
      </c>
      <c r="E12" s="279">
        <v>700</v>
      </c>
    </row>
    <row r="13" spans="1:5">
      <c r="A13" s="282" t="s">
        <v>1433</v>
      </c>
      <c r="B13" s="282" t="s">
        <v>981</v>
      </c>
      <c r="C13" s="286" t="s">
        <v>1445</v>
      </c>
      <c r="D13" s="282" t="s">
        <v>1017</v>
      </c>
      <c r="E13" s="284">
        <v>1000</v>
      </c>
    </row>
    <row r="14" spans="1:5">
      <c r="A14" s="277" t="s">
        <v>1433</v>
      </c>
      <c r="B14" s="277" t="s">
        <v>981</v>
      </c>
      <c r="C14" s="278" t="s">
        <v>1446</v>
      </c>
      <c r="D14" s="277" t="s">
        <v>1054</v>
      </c>
      <c r="E14" s="279">
        <v>1200</v>
      </c>
    </row>
    <row r="15" spans="1:5">
      <c r="A15" s="282" t="s">
        <v>1433</v>
      </c>
      <c r="B15" s="282" t="s">
        <v>981</v>
      </c>
      <c r="C15" s="286" t="s">
        <v>1447</v>
      </c>
      <c r="D15" s="282" t="s">
        <v>1129</v>
      </c>
      <c r="E15" s="284">
        <v>550</v>
      </c>
    </row>
    <row r="16" spans="1:5">
      <c r="A16" s="282" t="s">
        <v>1433</v>
      </c>
      <c r="B16" s="277" t="s">
        <v>981</v>
      </c>
      <c r="C16" s="278" t="s">
        <v>1448</v>
      </c>
      <c r="D16" s="277" t="s">
        <v>997</v>
      </c>
      <c r="E16" s="279">
        <v>900</v>
      </c>
    </row>
    <row r="17" spans="1:5">
      <c r="A17" s="282" t="s">
        <v>1433</v>
      </c>
      <c r="B17" s="277" t="s">
        <v>981</v>
      </c>
      <c r="C17" s="278" t="s">
        <v>1449</v>
      </c>
      <c r="D17" s="277" t="s">
        <v>1056</v>
      </c>
      <c r="E17" s="279">
        <v>550</v>
      </c>
    </row>
    <row r="18" spans="1:5">
      <c r="A18" s="282" t="s">
        <v>1433</v>
      </c>
      <c r="B18" s="282" t="s">
        <v>981</v>
      </c>
      <c r="C18" s="286" t="s">
        <v>1450</v>
      </c>
      <c r="D18" s="282" t="s">
        <v>987</v>
      </c>
      <c r="E18" s="284">
        <v>950</v>
      </c>
    </row>
    <row r="19" spans="1:5">
      <c r="A19" s="277" t="s">
        <v>1433</v>
      </c>
      <c r="B19" s="277" t="s">
        <v>981</v>
      </c>
      <c r="C19" s="278" t="s">
        <v>1451</v>
      </c>
      <c r="D19" s="277" t="s">
        <v>988</v>
      </c>
      <c r="E19" s="279">
        <v>900</v>
      </c>
    </row>
    <row r="20" spans="1:5">
      <c r="A20" s="282" t="s">
        <v>1433</v>
      </c>
      <c r="B20" s="282" t="s">
        <v>981</v>
      </c>
      <c r="C20" s="286" t="s">
        <v>1452</v>
      </c>
      <c r="D20" s="282" t="s">
        <v>1096</v>
      </c>
      <c r="E20" s="284">
        <v>700</v>
      </c>
    </row>
    <row r="21" spans="1:5">
      <c r="A21" s="282" t="s">
        <v>1433</v>
      </c>
      <c r="B21" s="277" t="s">
        <v>991</v>
      </c>
      <c r="C21" s="278" t="s">
        <v>1453</v>
      </c>
      <c r="D21" s="277" t="s">
        <v>1015</v>
      </c>
      <c r="E21" s="279">
        <v>1800</v>
      </c>
    </row>
    <row r="22" spans="1:5">
      <c r="A22" s="282" t="s">
        <v>1433</v>
      </c>
      <c r="B22" s="277" t="s">
        <v>991</v>
      </c>
      <c r="C22" s="278" t="s">
        <v>1454</v>
      </c>
      <c r="D22" s="277" t="s">
        <v>1131</v>
      </c>
      <c r="E22" s="279">
        <v>500</v>
      </c>
    </row>
    <row r="23" spans="1:5">
      <c r="A23" s="282" t="s">
        <v>1433</v>
      </c>
      <c r="B23" s="277" t="s">
        <v>991</v>
      </c>
      <c r="C23" s="278" t="s">
        <v>1455</v>
      </c>
      <c r="D23" s="277" t="s">
        <v>993</v>
      </c>
      <c r="E23" s="279">
        <v>950</v>
      </c>
    </row>
    <row r="24" spans="1:5">
      <c r="A24" s="282" t="s">
        <v>1433</v>
      </c>
      <c r="B24" s="277" t="s">
        <v>1456</v>
      </c>
      <c r="C24" s="278" t="s">
        <v>1457</v>
      </c>
      <c r="D24" s="277" t="s">
        <v>1018</v>
      </c>
      <c r="E24" s="279">
        <v>-98</v>
      </c>
    </row>
    <row r="25" spans="1:5">
      <c r="A25" s="282" t="s">
        <v>1433</v>
      </c>
      <c r="B25" s="282" t="s">
        <v>975</v>
      </c>
      <c r="C25" s="286" t="s">
        <v>1458</v>
      </c>
      <c r="D25" s="282" t="s">
        <v>1459</v>
      </c>
      <c r="E25" s="284">
        <v>44.32</v>
      </c>
    </row>
    <row r="26" spans="1:5">
      <c r="A26" s="277" t="s">
        <v>1433</v>
      </c>
      <c r="B26" s="277" t="s">
        <v>975</v>
      </c>
      <c r="C26" s="278" t="s">
        <v>1460</v>
      </c>
      <c r="D26" s="277" t="s">
        <v>1461</v>
      </c>
      <c r="E26" s="279">
        <v>-400</v>
      </c>
    </row>
    <row r="27" spans="1:5">
      <c r="A27" s="282" t="s">
        <v>1433</v>
      </c>
      <c r="B27" s="282" t="s">
        <v>975</v>
      </c>
      <c r="C27" s="286" t="s">
        <v>1462</v>
      </c>
      <c r="D27" s="282" t="s">
        <v>1463</v>
      </c>
      <c r="E27" s="284">
        <v>1900</v>
      </c>
    </row>
    <row r="28" spans="1:5">
      <c r="A28" s="282" t="s">
        <v>1433</v>
      </c>
      <c r="B28" s="277" t="s">
        <v>975</v>
      </c>
      <c r="C28" s="278" t="s">
        <v>1464</v>
      </c>
      <c r="D28" s="277" t="s">
        <v>1465</v>
      </c>
      <c r="E28" s="279">
        <v>3250</v>
      </c>
    </row>
    <row r="29" spans="1:5">
      <c r="A29" s="282" t="s">
        <v>1433</v>
      </c>
      <c r="B29" s="277" t="s">
        <v>975</v>
      </c>
      <c r="C29" s="278" t="s">
        <v>1466</v>
      </c>
      <c r="D29" s="277" t="s">
        <v>1467</v>
      </c>
      <c r="E29" s="279">
        <v>3240</v>
      </c>
    </row>
    <row r="30" spans="1:5">
      <c r="A30" s="282" t="s">
        <v>1433</v>
      </c>
      <c r="B30" s="282" t="s">
        <v>975</v>
      </c>
      <c r="C30" s="286" t="s">
        <v>1468</v>
      </c>
      <c r="D30" s="282" t="s">
        <v>1469</v>
      </c>
      <c r="E30" s="284">
        <v>1806.2</v>
      </c>
    </row>
    <row r="31" spans="1:5">
      <c r="A31" s="277" t="s">
        <v>1433</v>
      </c>
      <c r="B31" s="277" t="s">
        <v>975</v>
      </c>
      <c r="C31" s="278" t="s">
        <v>1470</v>
      </c>
      <c r="D31" s="277" t="s">
        <v>1471</v>
      </c>
      <c r="E31" s="279">
        <v>1800</v>
      </c>
    </row>
    <row r="32" spans="1:5">
      <c r="A32" s="282" t="s">
        <v>1433</v>
      </c>
      <c r="B32" s="282" t="s">
        <v>975</v>
      </c>
      <c r="C32" s="286" t="s">
        <v>1472</v>
      </c>
      <c r="D32" s="282" t="s">
        <v>1473</v>
      </c>
      <c r="E32" s="284">
        <v>-2533.63</v>
      </c>
    </row>
    <row r="33" spans="1:5">
      <c r="A33" s="282" t="s">
        <v>1433</v>
      </c>
      <c r="B33" s="277" t="s">
        <v>975</v>
      </c>
      <c r="C33" s="278" t="s">
        <v>1474</v>
      </c>
      <c r="D33" s="277" t="s">
        <v>1475</v>
      </c>
      <c r="E33" s="279">
        <v>1900</v>
      </c>
    </row>
    <row r="34" spans="1:5">
      <c r="A34" s="282" t="s">
        <v>1433</v>
      </c>
      <c r="B34" s="277" t="s">
        <v>975</v>
      </c>
      <c r="C34" s="278" t="s">
        <v>1476</v>
      </c>
      <c r="D34" s="277" t="s">
        <v>1168</v>
      </c>
      <c r="E34" s="279">
        <v>1825</v>
      </c>
    </row>
    <row r="35" spans="1:5">
      <c r="A35" s="282" t="s">
        <v>1433</v>
      </c>
      <c r="B35" s="282" t="s">
        <v>975</v>
      </c>
      <c r="C35" s="286" t="s">
        <v>1477</v>
      </c>
      <c r="D35" s="282" t="s">
        <v>1478</v>
      </c>
      <c r="E35" s="284">
        <v>950</v>
      </c>
    </row>
    <row r="36" spans="1:5">
      <c r="A36" s="277" t="s">
        <v>1433</v>
      </c>
      <c r="B36" s="277" t="s">
        <v>975</v>
      </c>
      <c r="C36" s="278" t="s">
        <v>1479</v>
      </c>
      <c r="D36" s="277" t="s">
        <v>1480</v>
      </c>
      <c r="E36" s="279">
        <v>2600</v>
      </c>
    </row>
    <row r="37" spans="1:5">
      <c r="A37" s="282" t="s">
        <v>1433</v>
      </c>
      <c r="B37" s="282" t="s">
        <v>975</v>
      </c>
      <c r="C37" s="286" t="s">
        <v>1481</v>
      </c>
      <c r="D37" s="282" t="s">
        <v>1021</v>
      </c>
      <c r="E37" s="284">
        <v>900</v>
      </c>
    </row>
    <row r="38" spans="1:5">
      <c r="A38" s="282" t="s">
        <v>1433</v>
      </c>
      <c r="B38" s="277" t="s">
        <v>975</v>
      </c>
      <c r="C38" s="278" t="s">
        <v>1482</v>
      </c>
      <c r="D38" s="277" t="s">
        <v>1483</v>
      </c>
      <c r="E38" s="279">
        <v>1200</v>
      </c>
    </row>
    <row r="39" spans="1:5">
      <c r="A39" s="282" t="s">
        <v>1433</v>
      </c>
      <c r="B39" s="277" t="s">
        <v>975</v>
      </c>
      <c r="C39" s="278" t="s">
        <v>1484</v>
      </c>
      <c r="D39" s="277" t="s">
        <v>1485</v>
      </c>
      <c r="E39" s="279">
        <v>1669.6</v>
      </c>
    </row>
    <row r="40" spans="1:5">
      <c r="A40" s="282" t="s">
        <v>1433</v>
      </c>
      <c r="B40" s="282" t="s">
        <v>975</v>
      </c>
      <c r="C40" s="286" t="s">
        <v>1486</v>
      </c>
      <c r="D40" s="282" t="s">
        <v>1060</v>
      </c>
      <c r="E40" s="284">
        <v>750</v>
      </c>
    </row>
    <row r="41" spans="1:5">
      <c r="A41" s="277" t="s">
        <v>1433</v>
      </c>
      <c r="B41" s="277" t="s">
        <v>975</v>
      </c>
      <c r="C41" s="278" t="s">
        <v>1487</v>
      </c>
      <c r="D41" s="277" t="s">
        <v>1488</v>
      </c>
      <c r="E41" s="279">
        <v>900</v>
      </c>
    </row>
    <row r="42" spans="1:5">
      <c r="A42" s="282" t="s">
        <v>1433</v>
      </c>
      <c r="B42" s="282" t="s">
        <v>975</v>
      </c>
      <c r="C42" s="286" t="s">
        <v>1489</v>
      </c>
      <c r="D42" s="282" t="s">
        <v>1490</v>
      </c>
      <c r="E42" s="284">
        <v>900</v>
      </c>
    </row>
    <row r="43" spans="1:5">
      <c r="A43" s="282" t="s">
        <v>1433</v>
      </c>
      <c r="B43" s="277" t="s">
        <v>975</v>
      </c>
      <c r="C43" s="278" t="s">
        <v>1491</v>
      </c>
      <c r="D43" s="277" t="s">
        <v>1492</v>
      </c>
      <c r="E43" s="279">
        <v>700</v>
      </c>
    </row>
    <row r="44" spans="1:5">
      <c r="A44" s="282" t="s">
        <v>1433</v>
      </c>
      <c r="B44" s="277" t="s">
        <v>975</v>
      </c>
      <c r="C44" s="278" t="s">
        <v>1493</v>
      </c>
      <c r="D44" s="277" t="s">
        <v>1494</v>
      </c>
      <c r="E44" s="279">
        <v>900</v>
      </c>
    </row>
    <row r="45" spans="1:5">
      <c r="A45" s="282" t="s">
        <v>1433</v>
      </c>
      <c r="B45" s="277" t="s">
        <v>975</v>
      </c>
      <c r="C45" s="278" t="s">
        <v>1495</v>
      </c>
      <c r="D45" s="277" t="s">
        <v>1496</v>
      </c>
      <c r="E45" s="279">
        <v>750</v>
      </c>
    </row>
    <row r="46" spans="1:5">
      <c r="A46" s="282" t="s">
        <v>1433</v>
      </c>
      <c r="B46" s="277" t="s">
        <v>975</v>
      </c>
      <c r="C46" s="278" t="s">
        <v>1497</v>
      </c>
      <c r="D46" s="277" t="s">
        <v>1301</v>
      </c>
      <c r="E46" s="279">
        <v>1520</v>
      </c>
    </row>
    <row r="47" spans="1:5">
      <c r="A47" s="282" t="s">
        <v>1433</v>
      </c>
      <c r="B47" s="282" t="s">
        <v>975</v>
      </c>
      <c r="C47" s="286" t="s">
        <v>1498</v>
      </c>
      <c r="D47" s="282" t="s">
        <v>1066</v>
      </c>
      <c r="E47" s="284">
        <v>580.44000000000005</v>
      </c>
    </row>
    <row r="48" spans="1:5">
      <c r="A48" s="277" t="s">
        <v>1433</v>
      </c>
      <c r="B48" s="277" t="s">
        <v>975</v>
      </c>
      <c r="C48" s="278" t="s">
        <v>1499</v>
      </c>
      <c r="D48" s="277" t="s">
        <v>1068</v>
      </c>
      <c r="E48" s="279">
        <v>700</v>
      </c>
    </row>
    <row r="49" spans="1:5">
      <c r="A49" s="282" t="s">
        <v>1433</v>
      </c>
      <c r="B49" s="282" t="s">
        <v>975</v>
      </c>
      <c r="C49" s="286" t="s">
        <v>1500</v>
      </c>
      <c r="D49" s="282" t="s">
        <v>1501</v>
      </c>
      <c r="E49" s="284">
        <v>3021.9</v>
      </c>
    </row>
    <row r="50" spans="1:5">
      <c r="A50" s="282" t="s">
        <v>1433</v>
      </c>
      <c r="B50" s="277" t="s">
        <v>975</v>
      </c>
      <c r="C50" s="278" t="s">
        <v>1502</v>
      </c>
      <c r="D50" s="277" t="s">
        <v>1503</v>
      </c>
      <c r="E50" s="279">
        <v>600</v>
      </c>
    </row>
    <row r="51" spans="1:5">
      <c r="A51" s="282" t="s">
        <v>1433</v>
      </c>
      <c r="B51" s="277" t="s">
        <v>975</v>
      </c>
      <c r="C51" s="278" t="s">
        <v>1504</v>
      </c>
      <c r="D51" s="277" t="s">
        <v>1505</v>
      </c>
      <c r="E51" s="279">
        <v>40</v>
      </c>
    </row>
    <row r="52" spans="1:5">
      <c r="A52" s="282" t="s">
        <v>1433</v>
      </c>
      <c r="B52" s="277" t="s">
        <v>975</v>
      </c>
      <c r="C52" s="278" t="s">
        <v>1506</v>
      </c>
      <c r="D52" s="277" t="s">
        <v>1303</v>
      </c>
      <c r="E52" s="279">
        <v>-600</v>
      </c>
    </row>
    <row r="53" spans="1:5">
      <c r="A53" s="282" t="s">
        <v>1433</v>
      </c>
      <c r="B53" s="277" t="s">
        <v>975</v>
      </c>
      <c r="C53" s="278" t="s">
        <v>1507</v>
      </c>
      <c r="D53" s="277" t="s">
        <v>1508</v>
      </c>
      <c r="E53" s="279">
        <v>1800</v>
      </c>
    </row>
    <row r="54" spans="1:5">
      <c r="A54" s="282" t="s">
        <v>1433</v>
      </c>
      <c r="B54" s="282" t="s">
        <v>975</v>
      </c>
      <c r="C54" s="286" t="s">
        <v>1509</v>
      </c>
      <c r="D54" s="282" t="s">
        <v>1082</v>
      </c>
      <c r="E54" s="284">
        <v>550</v>
      </c>
    </row>
    <row r="55" spans="1:5">
      <c r="A55" s="277" t="s">
        <v>1433</v>
      </c>
      <c r="B55" s="277" t="s">
        <v>975</v>
      </c>
      <c r="C55" s="278" t="s">
        <v>1510</v>
      </c>
      <c r="D55" s="277" t="s">
        <v>1084</v>
      </c>
      <c r="E55" s="279">
        <v>275</v>
      </c>
    </row>
    <row r="56" spans="1:5">
      <c r="A56" s="282" t="s">
        <v>1433</v>
      </c>
      <c r="B56" s="282" t="s">
        <v>975</v>
      </c>
      <c r="C56" s="286" t="s">
        <v>1511</v>
      </c>
      <c r="D56" s="282" t="s">
        <v>1016</v>
      </c>
      <c r="E56" s="284">
        <v>2811.3</v>
      </c>
    </row>
    <row r="57" spans="1:5">
      <c r="A57" s="282" t="s">
        <v>1433</v>
      </c>
      <c r="B57" s="277" t="s">
        <v>975</v>
      </c>
      <c r="C57" s="278" t="s">
        <v>1512</v>
      </c>
      <c r="D57" s="277" t="s">
        <v>1135</v>
      </c>
      <c r="E57" s="279">
        <v>500</v>
      </c>
    </row>
    <row r="58" spans="1:5">
      <c r="A58" s="282" t="s">
        <v>1433</v>
      </c>
      <c r="B58" s="277" t="s">
        <v>975</v>
      </c>
      <c r="C58" s="278" t="s">
        <v>1513</v>
      </c>
      <c r="D58" s="277" t="s">
        <v>1514</v>
      </c>
      <c r="E58" s="279">
        <v>1400</v>
      </c>
    </row>
    <row r="59" spans="1:5">
      <c r="A59" s="282" t="s">
        <v>1433</v>
      </c>
      <c r="B59" s="282" t="s">
        <v>975</v>
      </c>
      <c r="C59" s="286" t="s">
        <v>1515</v>
      </c>
      <c r="D59" s="282" t="s">
        <v>1516</v>
      </c>
      <c r="E59" s="284">
        <v>500</v>
      </c>
    </row>
    <row r="60" spans="1:5">
      <c r="A60" s="277" t="s">
        <v>1433</v>
      </c>
      <c r="B60" s="277" t="s">
        <v>975</v>
      </c>
      <c r="C60" s="278" t="s">
        <v>1517</v>
      </c>
      <c r="D60" s="277" t="s">
        <v>1518</v>
      </c>
      <c r="E60" s="279">
        <v>-975.2</v>
      </c>
    </row>
    <row r="61" spans="1:5">
      <c r="A61" s="282" t="s">
        <v>1433</v>
      </c>
      <c r="B61" s="282" t="s">
        <v>975</v>
      </c>
      <c r="C61" s="286" t="s">
        <v>1519</v>
      </c>
      <c r="D61" s="282" t="s">
        <v>1088</v>
      </c>
      <c r="E61" s="284">
        <v>1200</v>
      </c>
    </row>
    <row r="62" spans="1:5">
      <c r="A62" s="282" t="s">
        <v>1433</v>
      </c>
      <c r="B62" s="277" t="s">
        <v>975</v>
      </c>
      <c r="C62" s="278" t="s">
        <v>1520</v>
      </c>
      <c r="D62" s="277" t="s">
        <v>1521</v>
      </c>
      <c r="E62" s="279">
        <v>750</v>
      </c>
    </row>
    <row r="63" spans="1:5">
      <c r="A63" s="282" t="s">
        <v>1433</v>
      </c>
      <c r="B63" s="277" t="s">
        <v>975</v>
      </c>
      <c r="C63" s="278" t="s">
        <v>1522</v>
      </c>
      <c r="D63" s="277" t="s">
        <v>1092</v>
      </c>
      <c r="E63" s="279">
        <v>2100</v>
      </c>
    </row>
    <row r="64" spans="1:5">
      <c r="A64" s="282" t="s">
        <v>1433</v>
      </c>
      <c r="B64" s="277" t="s">
        <v>975</v>
      </c>
      <c r="C64" s="278" t="s">
        <v>1523</v>
      </c>
      <c r="D64" s="277" t="s">
        <v>1524</v>
      </c>
      <c r="E64" s="279">
        <v>200</v>
      </c>
    </row>
    <row r="65" spans="1:5">
      <c r="A65" s="282" t="s">
        <v>1433</v>
      </c>
      <c r="B65" s="282" t="s">
        <v>975</v>
      </c>
      <c r="C65" s="286" t="s">
        <v>1525</v>
      </c>
      <c r="D65" s="282" t="s">
        <v>1526</v>
      </c>
      <c r="E65" s="284">
        <v>950</v>
      </c>
    </row>
    <row r="66" spans="1:5">
      <c r="A66" s="277" t="s">
        <v>1433</v>
      </c>
      <c r="B66" s="277" t="s">
        <v>975</v>
      </c>
      <c r="C66" s="278" t="s">
        <v>1527</v>
      </c>
      <c r="D66" s="277" t="s">
        <v>1297</v>
      </c>
      <c r="E66" s="279">
        <v>-924.9</v>
      </c>
    </row>
    <row r="67" spans="1:5">
      <c r="A67" s="282" t="s">
        <v>1433</v>
      </c>
      <c r="B67" s="282" t="s">
        <v>989</v>
      </c>
      <c r="C67" s="286" t="s">
        <v>1528</v>
      </c>
      <c r="D67" s="282" t="s">
        <v>1529</v>
      </c>
      <c r="E67" s="284">
        <v>1000</v>
      </c>
    </row>
    <row r="68" spans="1:5">
      <c r="A68" s="282" t="s">
        <v>1433</v>
      </c>
      <c r="B68" s="277" t="s">
        <v>989</v>
      </c>
      <c r="C68" s="278" t="s">
        <v>1530</v>
      </c>
      <c r="D68" s="277" t="s">
        <v>1531</v>
      </c>
      <c r="E68" s="279">
        <v>600</v>
      </c>
    </row>
    <row r="69" spans="1:5">
      <c r="A69" s="282" t="s">
        <v>1433</v>
      </c>
      <c r="B69" s="277" t="s">
        <v>989</v>
      </c>
      <c r="C69" s="278" t="s">
        <v>1532</v>
      </c>
      <c r="D69" s="277" t="s">
        <v>1026</v>
      </c>
      <c r="E69" s="279">
        <v>1500</v>
      </c>
    </row>
    <row r="70" spans="1:5">
      <c r="A70" s="282" t="s">
        <v>1433</v>
      </c>
      <c r="B70" s="277" t="s">
        <v>989</v>
      </c>
      <c r="C70" s="278" t="s">
        <v>1533</v>
      </c>
      <c r="D70" s="277" t="s">
        <v>1143</v>
      </c>
      <c r="E70" s="279">
        <v>1000</v>
      </c>
    </row>
    <row r="71" spans="1:5">
      <c r="A71" s="277" t="s">
        <v>1433</v>
      </c>
      <c r="B71" s="277" t="s">
        <v>989</v>
      </c>
      <c r="C71" s="278" t="s">
        <v>1534</v>
      </c>
      <c r="D71" s="277" t="s">
        <v>1294</v>
      </c>
      <c r="E71" s="279">
        <v>-1900</v>
      </c>
    </row>
    <row r="72" spans="1:5">
      <c r="A72" s="277" t="s">
        <v>1433</v>
      </c>
      <c r="B72" s="277" t="s">
        <v>989</v>
      </c>
      <c r="C72" s="278" t="s">
        <v>1535</v>
      </c>
      <c r="D72" s="277" t="s">
        <v>1536</v>
      </c>
      <c r="E72" s="279">
        <v>-1500</v>
      </c>
    </row>
    <row r="73" spans="1:5" ht="15">
      <c r="E73" s="287">
        <f>SUM(E3:E72)</f>
        <v>63698.570000000007</v>
      </c>
    </row>
    <row r="75" spans="1:5" ht="15">
      <c r="B75" s="275" t="s">
        <v>1537</v>
      </c>
    </row>
    <row r="77" spans="1:5">
      <c r="A77" s="277" t="s">
        <v>1433</v>
      </c>
      <c r="B77" s="277" t="s">
        <v>981</v>
      </c>
      <c r="C77" s="278" t="s">
        <v>1538</v>
      </c>
      <c r="D77" s="277" t="s">
        <v>1184</v>
      </c>
      <c r="E77" s="279">
        <v>3500</v>
      </c>
    </row>
    <row r="78" spans="1:5">
      <c r="A78" s="282" t="s">
        <v>1433</v>
      </c>
      <c r="B78" s="282" t="s">
        <v>981</v>
      </c>
      <c r="C78" s="286" t="s">
        <v>1539</v>
      </c>
      <c r="D78" s="282" t="s">
        <v>1190</v>
      </c>
      <c r="E78" s="284">
        <v>2800</v>
      </c>
    </row>
    <row r="79" spans="1:5">
      <c r="A79" s="282" t="s">
        <v>1433</v>
      </c>
      <c r="B79" s="277" t="s">
        <v>981</v>
      </c>
      <c r="C79" s="278" t="s">
        <v>1540</v>
      </c>
      <c r="D79" s="277" t="s">
        <v>1192</v>
      </c>
      <c r="E79" s="279">
        <v>3500</v>
      </c>
    </row>
    <row r="80" spans="1:5">
      <c r="A80" s="282" t="s">
        <v>1433</v>
      </c>
      <c r="B80" s="277" t="s">
        <v>981</v>
      </c>
      <c r="C80" s="278" t="s">
        <v>1541</v>
      </c>
      <c r="D80" s="277" t="s">
        <v>1542</v>
      </c>
      <c r="E80" s="279">
        <v>2000</v>
      </c>
    </row>
    <row r="81" spans="1:5">
      <c r="A81" s="282" t="s">
        <v>1433</v>
      </c>
      <c r="B81" s="277" t="s">
        <v>981</v>
      </c>
      <c r="C81" s="278" t="s">
        <v>1543</v>
      </c>
      <c r="D81" s="277" t="s">
        <v>1186</v>
      </c>
      <c r="E81" s="279">
        <v>3750</v>
      </c>
    </row>
    <row r="82" spans="1:5">
      <c r="A82" s="282" t="s">
        <v>1433</v>
      </c>
      <c r="B82" s="277" t="s">
        <v>991</v>
      </c>
      <c r="C82" s="278" t="s">
        <v>1544</v>
      </c>
      <c r="D82" s="277" t="s">
        <v>1058</v>
      </c>
      <c r="E82" s="279">
        <v>2800</v>
      </c>
    </row>
    <row r="83" spans="1:5">
      <c r="A83" s="282" t="s">
        <v>1433</v>
      </c>
      <c r="B83" s="277" t="s">
        <v>975</v>
      </c>
      <c r="C83" s="278" t="s">
        <v>1545</v>
      </c>
      <c r="D83" s="277" t="s">
        <v>1013</v>
      </c>
      <c r="E83" s="279">
        <v>3832.22</v>
      </c>
    </row>
    <row r="84" spans="1:5">
      <c r="A84" s="282" t="s">
        <v>1433</v>
      </c>
      <c r="B84" s="277" t="s">
        <v>975</v>
      </c>
      <c r="C84" s="278" t="s">
        <v>1546</v>
      </c>
      <c r="D84" s="277" t="s">
        <v>1547</v>
      </c>
      <c r="E84" s="279">
        <v>4208.3</v>
      </c>
    </row>
    <row r="85" spans="1:5">
      <c r="A85" s="282" t="s">
        <v>1433</v>
      </c>
      <c r="B85" s="277" t="s">
        <v>975</v>
      </c>
      <c r="C85" s="278" t="s">
        <v>1548</v>
      </c>
      <c r="D85" s="277" t="s">
        <v>1549</v>
      </c>
      <c r="E85" s="279">
        <v>4215.05</v>
      </c>
    </row>
    <row r="86" spans="1:5">
      <c r="A86" s="282" t="s">
        <v>1433</v>
      </c>
      <c r="B86" s="282" t="s">
        <v>975</v>
      </c>
      <c r="C86" s="286" t="s">
        <v>1550</v>
      </c>
      <c r="D86" s="282" t="s">
        <v>1145</v>
      </c>
      <c r="E86" s="284">
        <v>5273</v>
      </c>
    </row>
    <row r="87" spans="1:5">
      <c r="A87" s="277" t="s">
        <v>1433</v>
      </c>
      <c r="B87" s="277" t="s">
        <v>975</v>
      </c>
      <c r="C87" s="278" t="s">
        <v>1551</v>
      </c>
      <c r="D87" s="277" t="s">
        <v>976</v>
      </c>
      <c r="E87" s="279">
        <v>4442.45</v>
      </c>
    </row>
    <row r="88" spans="1:5">
      <c r="A88" s="282" t="s">
        <v>1433</v>
      </c>
      <c r="B88" s="282" t="s">
        <v>975</v>
      </c>
      <c r="C88" s="286" t="s">
        <v>1552</v>
      </c>
      <c r="D88" s="282" t="s">
        <v>1210</v>
      </c>
      <c r="E88" s="284">
        <v>6060.8</v>
      </c>
    </row>
    <row r="89" spans="1:5">
      <c r="A89" s="282" t="s">
        <v>1433</v>
      </c>
      <c r="B89" s="277" t="s">
        <v>975</v>
      </c>
      <c r="C89" s="278" t="s">
        <v>1553</v>
      </c>
      <c r="D89" s="277" t="s">
        <v>1157</v>
      </c>
      <c r="E89" s="279">
        <v>4858.5</v>
      </c>
    </row>
    <row r="90" spans="1:5">
      <c r="A90" s="282" t="s">
        <v>1433</v>
      </c>
      <c r="B90" s="277" t="s">
        <v>975</v>
      </c>
      <c r="C90" s="278" t="s">
        <v>1554</v>
      </c>
      <c r="D90" s="277" t="s">
        <v>1220</v>
      </c>
      <c r="E90" s="279">
        <v>4200</v>
      </c>
    </row>
    <row r="91" spans="1:5">
      <c r="A91" s="282" t="s">
        <v>1433</v>
      </c>
      <c r="B91" s="277" t="s">
        <v>975</v>
      </c>
      <c r="C91" s="278" t="s">
        <v>1555</v>
      </c>
      <c r="D91" s="277" t="s">
        <v>1078</v>
      </c>
      <c r="E91" s="279">
        <v>3000</v>
      </c>
    </row>
    <row r="92" spans="1:5">
      <c r="A92" s="282" t="s">
        <v>1433</v>
      </c>
      <c r="B92" s="277" t="s">
        <v>975</v>
      </c>
      <c r="C92" s="278" t="s">
        <v>1556</v>
      </c>
      <c r="D92" s="277" t="s">
        <v>1557</v>
      </c>
      <c r="E92" s="279">
        <v>3539.81</v>
      </c>
    </row>
    <row r="93" spans="1:5">
      <c r="A93" s="282" t="s">
        <v>1433</v>
      </c>
      <c r="B93" s="277" t="s">
        <v>975</v>
      </c>
      <c r="C93" s="278" t="s">
        <v>1558</v>
      </c>
      <c r="D93" s="277" t="s">
        <v>1080</v>
      </c>
      <c r="E93" s="279">
        <v>2800</v>
      </c>
    </row>
    <row r="94" spans="1:5">
      <c r="A94" s="282" t="s">
        <v>1433</v>
      </c>
      <c r="B94" s="282" t="s">
        <v>975</v>
      </c>
      <c r="C94" s="286" t="s">
        <v>1559</v>
      </c>
      <c r="D94" s="282" t="s">
        <v>1236</v>
      </c>
      <c r="E94" s="284">
        <v>6250</v>
      </c>
    </row>
    <row r="95" spans="1:5">
      <c r="A95" s="277" t="s">
        <v>1433</v>
      </c>
      <c r="B95" s="277" t="s">
        <v>975</v>
      </c>
      <c r="C95" s="278" t="s">
        <v>1560</v>
      </c>
      <c r="D95" s="277" t="s">
        <v>1137</v>
      </c>
      <c r="E95" s="279">
        <v>4050</v>
      </c>
    </row>
    <row r="96" spans="1:5">
      <c r="A96" s="282" t="s">
        <v>1433</v>
      </c>
      <c r="B96" s="282" t="s">
        <v>975</v>
      </c>
      <c r="C96" s="286" t="s">
        <v>1561</v>
      </c>
      <c r="D96" s="282" t="s">
        <v>1152</v>
      </c>
      <c r="E96" s="284">
        <v>4950</v>
      </c>
    </row>
    <row r="97" spans="1:5">
      <c r="A97" s="282" t="s">
        <v>1433</v>
      </c>
      <c r="B97" s="277" t="s">
        <v>975</v>
      </c>
      <c r="C97" s="278" t="s">
        <v>1562</v>
      </c>
      <c r="D97" s="277" t="s">
        <v>1175</v>
      </c>
      <c r="E97" s="279">
        <v>3850</v>
      </c>
    </row>
    <row r="98" spans="1:5">
      <c r="A98" s="282" t="s">
        <v>1433</v>
      </c>
      <c r="B98" s="277" t="s">
        <v>975</v>
      </c>
      <c r="C98" s="278" t="s">
        <v>1563</v>
      </c>
      <c r="D98" s="277" t="s">
        <v>1214</v>
      </c>
      <c r="E98" s="279">
        <v>8450</v>
      </c>
    </row>
    <row r="99" spans="1:5">
      <c r="A99" s="282" t="s">
        <v>1433</v>
      </c>
      <c r="B99" s="277" t="s">
        <v>975</v>
      </c>
      <c r="C99" s="278" t="s">
        <v>1564</v>
      </c>
      <c r="D99" s="277" t="s">
        <v>1212</v>
      </c>
      <c r="E99" s="279">
        <v>5750</v>
      </c>
    </row>
    <row r="100" spans="1:5">
      <c r="A100" s="282" t="s">
        <v>1433</v>
      </c>
      <c r="B100" s="277" t="s">
        <v>975</v>
      </c>
      <c r="C100" s="278" t="s">
        <v>1565</v>
      </c>
      <c r="D100" s="277" t="s">
        <v>1002</v>
      </c>
      <c r="E100" s="279">
        <v>6950</v>
      </c>
    </row>
    <row r="101" spans="1:5">
      <c r="A101" s="282" t="s">
        <v>1433</v>
      </c>
      <c r="B101" s="277" t="s">
        <v>989</v>
      </c>
      <c r="C101" s="278" t="s">
        <v>1566</v>
      </c>
      <c r="D101" s="277" t="s">
        <v>1163</v>
      </c>
      <c r="E101" s="279">
        <v>10253.08</v>
      </c>
    </row>
    <row r="102" spans="1:5" ht="15">
      <c r="E102" s="275">
        <f>SUM(E77:E101)</f>
        <v>115283.21</v>
      </c>
    </row>
    <row r="104" spans="1:5" ht="15">
      <c r="B104" s="275" t="s">
        <v>1567</v>
      </c>
    </row>
    <row r="106" spans="1:5">
      <c r="A106" s="277" t="s">
        <v>1315</v>
      </c>
      <c r="B106" s="277" t="s">
        <v>1456</v>
      </c>
      <c r="C106" s="278" t="s">
        <v>1568</v>
      </c>
      <c r="D106" s="277" t="s">
        <v>1317</v>
      </c>
      <c r="E106" s="279">
        <v>5150</v>
      </c>
    </row>
    <row r="107" spans="1:5">
      <c r="A107" s="282" t="s">
        <v>1315</v>
      </c>
      <c r="B107" s="282" t="s">
        <v>1456</v>
      </c>
      <c r="C107" s="286" t="s">
        <v>1569</v>
      </c>
      <c r="D107" s="282" t="s">
        <v>1319</v>
      </c>
      <c r="E107" s="284">
        <v>900</v>
      </c>
    </row>
    <row r="108" spans="1:5">
      <c r="A108" s="282" t="s">
        <v>1315</v>
      </c>
      <c r="B108" s="277" t="s">
        <v>1456</v>
      </c>
      <c r="C108" s="278" t="s">
        <v>1570</v>
      </c>
      <c r="D108" s="277" t="s">
        <v>1325</v>
      </c>
      <c r="E108" s="279">
        <v>5899.52</v>
      </c>
    </row>
    <row r="109" spans="1:5">
      <c r="A109" s="282" t="s">
        <v>1315</v>
      </c>
      <c r="B109" s="277" t="s">
        <v>1456</v>
      </c>
      <c r="C109" s="278" t="s">
        <v>1571</v>
      </c>
      <c r="D109" s="277" t="s">
        <v>1025</v>
      </c>
      <c r="E109" s="279">
        <v>2700</v>
      </c>
    </row>
    <row r="110" spans="1:5">
      <c r="A110" s="282" t="s">
        <v>1315</v>
      </c>
      <c r="B110" s="277" t="s">
        <v>1456</v>
      </c>
      <c r="C110" s="278" t="s">
        <v>1572</v>
      </c>
      <c r="D110" s="277" t="s">
        <v>1573</v>
      </c>
      <c r="E110" s="279">
        <v>-12.36</v>
      </c>
    </row>
    <row r="111" spans="1:5">
      <c r="A111" s="282" t="s">
        <v>1315</v>
      </c>
      <c r="B111" s="277" t="s">
        <v>1456</v>
      </c>
      <c r="C111" s="278" t="s">
        <v>1574</v>
      </c>
      <c r="D111" s="277" t="s">
        <v>1339</v>
      </c>
      <c r="E111" s="279">
        <v>400</v>
      </c>
    </row>
    <row r="112" spans="1:5">
      <c r="A112" s="282" t="s">
        <v>1315</v>
      </c>
      <c r="B112" s="277" t="s">
        <v>1456</v>
      </c>
      <c r="C112" s="278" t="s">
        <v>1575</v>
      </c>
      <c r="D112" s="277" t="s">
        <v>1576</v>
      </c>
      <c r="E112" s="279">
        <v>1040</v>
      </c>
    </row>
    <row r="113" spans="1:5">
      <c r="A113" s="282" t="s">
        <v>1315</v>
      </c>
      <c r="B113" s="277" t="s">
        <v>1456</v>
      </c>
      <c r="C113" s="278" t="s">
        <v>1577</v>
      </c>
      <c r="D113" s="277" t="s">
        <v>1355</v>
      </c>
      <c r="E113" s="279">
        <v>2700</v>
      </c>
    </row>
    <row r="114" spans="1:5">
      <c r="A114" s="282" t="s">
        <v>1315</v>
      </c>
      <c r="B114" s="277" t="s">
        <v>1456</v>
      </c>
      <c r="C114" s="278" t="s">
        <v>1539</v>
      </c>
      <c r="D114" s="277" t="s">
        <v>1190</v>
      </c>
      <c r="E114" s="279">
        <v>2800</v>
      </c>
    </row>
    <row r="115" spans="1:5">
      <c r="A115" s="282" t="s">
        <v>1315</v>
      </c>
      <c r="B115" s="277" t="s">
        <v>1456</v>
      </c>
      <c r="C115" s="278" t="s">
        <v>1578</v>
      </c>
      <c r="D115" s="277" t="s">
        <v>1579</v>
      </c>
      <c r="E115" s="279">
        <v>700</v>
      </c>
    </row>
    <row r="116" spans="1:5">
      <c r="A116" s="277" t="s">
        <v>1367</v>
      </c>
      <c r="B116" s="277" t="s">
        <v>1456</v>
      </c>
      <c r="C116" s="278" t="s">
        <v>1580</v>
      </c>
      <c r="D116" s="277" t="s">
        <v>1393</v>
      </c>
      <c r="E116" s="279">
        <v>10145</v>
      </c>
    </row>
    <row r="117" spans="1:5">
      <c r="A117" s="282" t="s">
        <v>1367</v>
      </c>
      <c r="B117" s="282" t="s">
        <v>1456</v>
      </c>
      <c r="C117" s="286" t="s">
        <v>1581</v>
      </c>
      <c r="D117" s="282" t="s">
        <v>1379</v>
      </c>
      <c r="E117" s="284">
        <v>3650</v>
      </c>
    </row>
    <row r="118" spans="1:5">
      <c r="A118" s="282" t="s">
        <v>1367</v>
      </c>
      <c r="B118" s="277" t="s">
        <v>1456</v>
      </c>
      <c r="C118" s="278" t="s">
        <v>1582</v>
      </c>
      <c r="D118" s="277" t="s">
        <v>1385</v>
      </c>
      <c r="E118" s="279">
        <v>5950</v>
      </c>
    </row>
    <row r="119" spans="1:5">
      <c r="A119" s="282" t="s">
        <v>1367</v>
      </c>
      <c r="B119" s="277" t="s">
        <v>1456</v>
      </c>
      <c r="C119" s="278" t="s">
        <v>1583</v>
      </c>
      <c r="D119" s="277" t="s">
        <v>1395</v>
      </c>
      <c r="E119" s="279">
        <v>3857</v>
      </c>
    </row>
    <row r="120" spans="1:5">
      <c r="A120" s="282" t="s">
        <v>1367</v>
      </c>
      <c r="B120" s="277" t="s">
        <v>1456</v>
      </c>
      <c r="C120" s="278" t="s">
        <v>1584</v>
      </c>
      <c r="D120" s="277" t="s">
        <v>1397</v>
      </c>
      <c r="E120" s="279">
        <v>6400</v>
      </c>
    </row>
    <row r="121" spans="1:5">
      <c r="A121" s="282" t="s">
        <v>1367</v>
      </c>
      <c r="B121" s="277" t="s">
        <v>1456</v>
      </c>
      <c r="C121" s="278" t="s">
        <v>1585</v>
      </c>
      <c r="D121" s="277" t="s">
        <v>1409</v>
      </c>
      <c r="E121" s="279">
        <v>4350</v>
      </c>
    </row>
    <row r="122" spans="1:5">
      <c r="A122" s="282" t="s">
        <v>1367</v>
      </c>
      <c r="B122" s="277" t="s">
        <v>1456</v>
      </c>
      <c r="C122" s="278" t="s">
        <v>1586</v>
      </c>
      <c r="D122" s="277" t="s">
        <v>1413</v>
      </c>
      <c r="E122" s="279">
        <v>7600</v>
      </c>
    </row>
    <row r="123" spans="1:5">
      <c r="A123" s="282" t="s">
        <v>1367</v>
      </c>
      <c r="B123" s="277" t="s">
        <v>1456</v>
      </c>
      <c r="C123" s="278" t="s">
        <v>1587</v>
      </c>
      <c r="D123" s="277" t="s">
        <v>1425</v>
      </c>
      <c r="E123" s="279">
        <v>3450</v>
      </c>
    </row>
    <row r="124" spans="1:5" ht="15">
      <c r="E124" s="287">
        <f>SUM(E106:E123)</f>
        <v>67679.16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79"/>
  <sheetViews>
    <sheetView topLeftCell="A4" workbookViewId="0">
      <selection activeCell="K42" sqref="K42"/>
    </sheetView>
  </sheetViews>
  <sheetFormatPr baseColWidth="10" defaultRowHeight="12.75"/>
  <cols>
    <col min="1" max="1" width="13.85546875" bestFit="1" customWidth="1"/>
    <col min="2" max="2" width="21" customWidth="1"/>
    <col min="4" max="4" width="32.85546875" bestFit="1" customWidth="1"/>
  </cols>
  <sheetData>
    <row r="2" spans="1:5" ht="15">
      <c r="B2" s="275" t="s">
        <v>1588</v>
      </c>
    </row>
    <row r="4" spans="1:5">
      <c r="A4" s="277" t="s">
        <v>1589</v>
      </c>
      <c r="B4" s="277" t="s">
        <v>981</v>
      </c>
      <c r="C4" s="278" t="s">
        <v>1590</v>
      </c>
      <c r="D4" s="277" t="s">
        <v>983</v>
      </c>
      <c r="E4" s="279">
        <v>350</v>
      </c>
    </row>
    <row r="5" spans="1:5">
      <c r="A5" s="282" t="s">
        <v>1589</v>
      </c>
      <c r="B5" s="282" t="s">
        <v>981</v>
      </c>
      <c r="C5" s="286" t="s">
        <v>1591</v>
      </c>
      <c r="D5" s="282" t="s">
        <v>986</v>
      </c>
      <c r="E5" s="284">
        <v>350</v>
      </c>
    </row>
    <row r="6" spans="1:5">
      <c r="A6" s="282" t="s">
        <v>1589</v>
      </c>
      <c r="B6" s="277" t="s">
        <v>981</v>
      </c>
      <c r="C6" s="278" t="s">
        <v>1592</v>
      </c>
      <c r="D6" s="277" t="s">
        <v>1034</v>
      </c>
      <c r="E6" s="279">
        <v>350</v>
      </c>
    </row>
    <row r="7" spans="1:5">
      <c r="A7" s="282" t="s">
        <v>1589</v>
      </c>
      <c r="B7" s="277" t="s">
        <v>981</v>
      </c>
      <c r="C7" s="278" t="s">
        <v>1593</v>
      </c>
      <c r="D7" s="277" t="s">
        <v>1036</v>
      </c>
      <c r="E7" s="279">
        <v>350</v>
      </c>
    </row>
    <row r="8" spans="1:5">
      <c r="A8" s="282" t="s">
        <v>1589</v>
      </c>
      <c r="B8" s="282" t="s">
        <v>981</v>
      </c>
      <c r="C8" s="286" t="s">
        <v>1594</v>
      </c>
      <c r="D8" s="282" t="s">
        <v>994</v>
      </c>
      <c r="E8" s="284">
        <v>350</v>
      </c>
    </row>
    <row r="9" spans="1:5">
      <c r="A9" s="277" t="s">
        <v>1589</v>
      </c>
      <c r="B9" s="277" t="s">
        <v>981</v>
      </c>
      <c r="C9" s="278" t="s">
        <v>1595</v>
      </c>
      <c r="D9" s="277" t="s">
        <v>995</v>
      </c>
      <c r="E9" s="279">
        <v>350</v>
      </c>
    </row>
    <row r="10" spans="1:5">
      <c r="A10" s="282" t="s">
        <v>1589</v>
      </c>
      <c r="B10" s="282" t="s">
        <v>981</v>
      </c>
      <c r="C10" s="286" t="s">
        <v>1596</v>
      </c>
      <c r="D10" s="282" t="s">
        <v>1119</v>
      </c>
      <c r="E10" s="284">
        <v>220</v>
      </c>
    </row>
    <row r="11" spans="1:5">
      <c r="A11" s="282" t="s">
        <v>1589</v>
      </c>
      <c r="B11" s="277" t="s">
        <v>981</v>
      </c>
      <c r="C11" s="278" t="s">
        <v>1597</v>
      </c>
      <c r="D11" s="277" t="s">
        <v>1042</v>
      </c>
      <c r="E11" s="279">
        <v>220</v>
      </c>
    </row>
    <row r="12" spans="1:5">
      <c r="A12" s="282" t="s">
        <v>1589</v>
      </c>
      <c r="B12" s="277" t="s">
        <v>981</v>
      </c>
      <c r="C12" s="278" t="s">
        <v>1598</v>
      </c>
      <c r="D12" s="277" t="s">
        <v>1121</v>
      </c>
      <c r="E12" s="279">
        <v>220</v>
      </c>
    </row>
    <row r="13" spans="1:5">
      <c r="A13" s="282" t="s">
        <v>1589</v>
      </c>
      <c r="B13" s="282" t="s">
        <v>981</v>
      </c>
      <c r="C13" s="286" t="s">
        <v>1599</v>
      </c>
      <c r="D13" s="282" t="s">
        <v>1048</v>
      </c>
      <c r="E13" s="284">
        <v>660</v>
      </c>
    </row>
    <row r="14" spans="1:5">
      <c r="A14" s="277" t="s">
        <v>1589</v>
      </c>
      <c r="B14" s="277" t="s">
        <v>981</v>
      </c>
      <c r="C14" s="278" t="s">
        <v>1600</v>
      </c>
      <c r="D14" s="277" t="s">
        <v>1127</v>
      </c>
      <c r="E14" s="279">
        <v>220</v>
      </c>
    </row>
    <row r="15" spans="1:5">
      <c r="A15" s="282" t="s">
        <v>1589</v>
      </c>
      <c r="B15" s="282" t="s">
        <v>981</v>
      </c>
      <c r="C15" s="286" t="s">
        <v>1601</v>
      </c>
      <c r="D15" s="282" t="s">
        <v>1050</v>
      </c>
      <c r="E15" s="284">
        <v>350</v>
      </c>
    </row>
    <row r="16" spans="1:5">
      <c r="A16" s="282" t="s">
        <v>1589</v>
      </c>
      <c r="B16" s="277" t="s">
        <v>981</v>
      </c>
      <c r="C16" s="278" t="s">
        <v>1602</v>
      </c>
      <c r="D16" s="277" t="s">
        <v>996</v>
      </c>
      <c r="E16" s="279">
        <v>350</v>
      </c>
    </row>
    <row r="17" spans="1:5">
      <c r="A17" s="282" t="s">
        <v>1589</v>
      </c>
      <c r="B17" s="277" t="s">
        <v>981</v>
      </c>
      <c r="C17" s="278" t="s">
        <v>1603</v>
      </c>
      <c r="D17" s="277" t="s">
        <v>1052</v>
      </c>
      <c r="E17" s="279">
        <v>440</v>
      </c>
    </row>
    <row r="18" spans="1:5">
      <c r="A18" s="282" t="s">
        <v>1589</v>
      </c>
      <c r="B18" s="282" t="s">
        <v>981</v>
      </c>
      <c r="C18" s="286" t="s">
        <v>1604</v>
      </c>
      <c r="D18" s="282" t="s">
        <v>1040</v>
      </c>
      <c r="E18" s="284">
        <v>350</v>
      </c>
    </row>
    <row r="19" spans="1:5">
      <c r="A19" s="277" t="s">
        <v>1589</v>
      </c>
      <c r="B19" s="277" t="s">
        <v>991</v>
      </c>
      <c r="C19" s="278" t="s">
        <v>1605</v>
      </c>
      <c r="D19" s="277" t="s">
        <v>992</v>
      </c>
      <c r="E19" s="279">
        <v>350</v>
      </c>
    </row>
    <row r="20" spans="1:5">
      <c r="A20" s="282" t="s">
        <v>1589</v>
      </c>
      <c r="B20" s="282" t="s">
        <v>991</v>
      </c>
      <c r="C20" s="286" t="s">
        <v>1606</v>
      </c>
      <c r="D20" s="282" t="s">
        <v>1607</v>
      </c>
      <c r="E20" s="284">
        <v>700</v>
      </c>
    </row>
    <row r="21" spans="1:5">
      <c r="A21" s="282" t="s">
        <v>1589</v>
      </c>
      <c r="B21" s="277" t="s">
        <v>975</v>
      </c>
      <c r="C21" s="278" t="s">
        <v>1608</v>
      </c>
      <c r="D21" s="277" t="s">
        <v>1366</v>
      </c>
      <c r="E21" s="279">
        <v>350</v>
      </c>
    </row>
    <row r="22" spans="1:5">
      <c r="A22" s="282" t="s">
        <v>1589</v>
      </c>
      <c r="B22" s="277" t="s">
        <v>975</v>
      </c>
      <c r="C22" s="278" t="s">
        <v>1609</v>
      </c>
      <c r="D22" s="277" t="s">
        <v>1610</v>
      </c>
      <c r="E22" s="279">
        <v>350</v>
      </c>
    </row>
    <row r="23" spans="1:5">
      <c r="A23" s="282" t="s">
        <v>1589</v>
      </c>
      <c r="B23" s="282" t="s">
        <v>975</v>
      </c>
      <c r="C23" s="286" t="s">
        <v>1611</v>
      </c>
      <c r="D23" s="282" t="s">
        <v>1612</v>
      </c>
      <c r="E23" s="284">
        <v>350</v>
      </c>
    </row>
    <row r="24" spans="1:5">
      <c r="A24" s="277" t="s">
        <v>1589</v>
      </c>
      <c r="B24" s="277" t="s">
        <v>975</v>
      </c>
      <c r="C24" s="278" t="s">
        <v>1613</v>
      </c>
      <c r="D24" s="277" t="s">
        <v>1614</v>
      </c>
      <c r="E24" s="279">
        <v>220</v>
      </c>
    </row>
    <row r="25" spans="1:5">
      <c r="A25" s="282" t="s">
        <v>1589</v>
      </c>
      <c r="B25" s="282" t="s">
        <v>975</v>
      </c>
      <c r="C25" s="286" t="s">
        <v>1615</v>
      </c>
      <c r="D25" s="282" t="s">
        <v>1005</v>
      </c>
      <c r="E25" s="284">
        <v>700</v>
      </c>
    </row>
    <row r="26" spans="1:5">
      <c r="A26" s="282" t="s">
        <v>1589</v>
      </c>
      <c r="B26" s="277" t="s">
        <v>975</v>
      </c>
      <c r="C26" s="278" t="s">
        <v>1616</v>
      </c>
      <c r="D26" s="277" t="s">
        <v>1617</v>
      </c>
      <c r="E26" s="279">
        <v>700</v>
      </c>
    </row>
    <row r="27" spans="1:5">
      <c r="A27" s="282" t="s">
        <v>1589</v>
      </c>
      <c r="B27" s="277" t="s">
        <v>975</v>
      </c>
      <c r="C27" s="278" t="s">
        <v>1618</v>
      </c>
      <c r="D27" s="277" t="s">
        <v>984</v>
      </c>
      <c r="E27" s="279">
        <v>350</v>
      </c>
    </row>
    <row r="28" spans="1:5">
      <c r="A28" s="282" t="s">
        <v>1589</v>
      </c>
      <c r="B28" s="282" t="s">
        <v>975</v>
      </c>
      <c r="C28" s="286" t="s">
        <v>1619</v>
      </c>
      <c r="D28" s="282" t="s">
        <v>1062</v>
      </c>
      <c r="E28" s="284">
        <v>660</v>
      </c>
    </row>
    <row r="29" spans="1:5">
      <c r="A29" s="277" t="s">
        <v>1589</v>
      </c>
      <c r="B29" s="277" t="s">
        <v>975</v>
      </c>
      <c r="C29" s="278" t="s">
        <v>1620</v>
      </c>
      <c r="D29" s="277" t="s">
        <v>1621</v>
      </c>
      <c r="E29" s="279">
        <v>660</v>
      </c>
    </row>
    <row r="30" spans="1:5">
      <c r="A30" s="282" t="s">
        <v>1589</v>
      </c>
      <c r="B30" s="282" t="s">
        <v>975</v>
      </c>
      <c r="C30" s="286" t="s">
        <v>1622</v>
      </c>
      <c r="D30" s="282" t="s">
        <v>1014</v>
      </c>
      <c r="E30" s="284">
        <v>700</v>
      </c>
    </row>
    <row r="31" spans="1:5">
      <c r="A31" s="282" t="s">
        <v>1589</v>
      </c>
      <c r="B31" s="277" t="s">
        <v>975</v>
      </c>
      <c r="C31" s="278" t="s">
        <v>1623</v>
      </c>
      <c r="D31" s="277" t="s">
        <v>1624</v>
      </c>
      <c r="E31" s="279">
        <v>350</v>
      </c>
    </row>
    <row r="32" spans="1:5">
      <c r="A32" s="282" t="s">
        <v>1589</v>
      </c>
      <c r="B32" s="277" t="s">
        <v>975</v>
      </c>
      <c r="C32" s="278" t="s">
        <v>1625</v>
      </c>
      <c r="D32" s="277" t="s">
        <v>1626</v>
      </c>
      <c r="E32" s="279">
        <v>-1750</v>
      </c>
    </row>
    <row r="33" spans="1:5">
      <c r="A33" s="282" t="s">
        <v>1589</v>
      </c>
      <c r="B33" s="282" t="s">
        <v>975</v>
      </c>
      <c r="C33" s="286" t="s">
        <v>1627</v>
      </c>
      <c r="D33" s="282" t="s">
        <v>1133</v>
      </c>
      <c r="E33" s="284">
        <v>844.7</v>
      </c>
    </row>
    <row r="34" spans="1:5">
      <c r="A34" s="277" t="s">
        <v>1589</v>
      </c>
      <c r="B34" s="277" t="s">
        <v>975</v>
      </c>
      <c r="C34" s="278" t="s">
        <v>1628</v>
      </c>
      <c r="D34" s="277" t="s">
        <v>1629</v>
      </c>
      <c r="E34" s="279">
        <v>640</v>
      </c>
    </row>
    <row r="35" spans="1:5">
      <c r="A35" s="282" t="s">
        <v>1589</v>
      </c>
      <c r="B35" s="282" t="s">
        <v>975</v>
      </c>
      <c r="C35" s="286" t="s">
        <v>1630</v>
      </c>
      <c r="D35" s="282" t="s">
        <v>973</v>
      </c>
      <c r="E35" s="284">
        <v>700</v>
      </c>
    </row>
    <row r="36" spans="1:5">
      <c r="A36" s="282" t="s">
        <v>1589</v>
      </c>
      <c r="B36" s="277" t="s">
        <v>975</v>
      </c>
      <c r="C36" s="278" t="s">
        <v>1631</v>
      </c>
      <c r="D36" s="277" t="s">
        <v>1632</v>
      </c>
      <c r="E36" s="279">
        <v>240</v>
      </c>
    </row>
    <row r="37" spans="1:5">
      <c r="A37" s="282" t="s">
        <v>1589</v>
      </c>
      <c r="B37" s="277" t="s">
        <v>975</v>
      </c>
      <c r="C37" s="278" t="s">
        <v>1633</v>
      </c>
      <c r="D37" s="277" t="s">
        <v>1634</v>
      </c>
      <c r="E37" s="279">
        <v>220</v>
      </c>
    </row>
    <row r="38" spans="1:5">
      <c r="A38" s="282" t="s">
        <v>1589</v>
      </c>
      <c r="B38" s="282" t="s">
        <v>975</v>
      </c>
      <c r="C38" s="286" t="s">
        <v>1635</v>
      </c>
      <c r="D38" s="282" t="s">
        <v>1305</v>
      </c>
      <c r="E38" s="284">
        <v>-220</v>
      </c>
    </row>
    <row r="39" spans="1:5">
      <c r="A39" s="277" t="s">
        <v>1589</v>
      </c>
      <c r="B39" s="277" t="s">
        <v>975</v>
      </c>
      <c r="C39" s="278" t="s">
        <v>1636</v>
      </c>
      <c r="D39" s="277" t="s">
        <v>1090</v>
      </c>
      <c r="E39" s="279">
        <v>220</v>
      </c>
    </row>
    <row r="40" spans="1:5">
      <c r="A40" s="282" t="s">
        <v>1589</v>
      </c>
      <c r="B40" s="282" t="s">
        <v>975</v>
      </c>
      <c r="C40" s="286" t="s">
        <v>1637</v>
      </c>
      <c r="D40" s="282" t="s">
        <v>1638</v>
      </c>
      <c r="E40" s="284">
        <v>360</v>
      </c>
    </row>
    <row r="41" spans="1:5">
      <c r="A41" s="282" t="s">
        <v>1589</v>
      </c>
      <c r="B41" s="277" t="s">
        <v>975</v>
      </c>
      <c r="C41" s="278" t="s">
        <v>1639</v>
      </c>
      <c r="D41" s="277" t="s">
        <v>978</v>
      </c>
      <c r="E41" s="279">
        <v>1050</v>
      </c>
    </row>
    <row r="42" spans="1:5">
      <c r="A42" s="282" t="s">
        <v>1589</v>
      </c>
      <c r="B42" s="277" t="s">
        <v>975</v>
      </c>
      <c r="C42" s="278" t="s">
        <v>1640</v>
      </c>
      <c r="D42" s="277" t="s">
        <v>1641</v>
      </c>
      <c r="E42" s="279">
        <v>660</v>
      </c>
    </row>
    <row r="43" spans="1:5">
      <c r="A43" s="282" t="s">
        <v>1589</v>
      </c>
      <c r="B43" s="282" t="s">
        <v>975</v>
      </c>
      <c r="C43" s="286" t="s">
        <v>1642</v>
      </c>
      <c r="D43" s="282" t="s">
        <v>1643</v>
      </c>
      <c r="E43" s="284">
        <v>700</v>
      </c>
    </row>
    <row r="44" spans="1:5">
      <c r="A44" s="277" t="s">
        <v>1589</v>
      </c>
      <c r="B44" s="277" t="s">
        <v>975</v>
      </c>
      <c r="C44" s="278" t="s">
        <v>1644</v>
      </c>
      <c r="D44" s="277" t="s">
        <v>1064</v>
      </c>
      <c r="E44" s="279">
        <v>1050</v>
      </c>
    </row>
    <row r="45" spans="1:5">
      <c r="A45" s="282" t="s">
        <v>1589</v>
      </c>
      <c r="B45" s="282" t="s">
        <v>975</v>
      </c>
      <c r="C45" s="286" t="s">
        <v>1645</v>
      </c>
      <c r="D45" s="282" t="s">
        <v>1646</v>
      </c>
      <c r="E45" s="284">
        <v>660</v>
      </c>
    </row>
    <row r="46" spans="1:5">
      <c r="A46" s="282" t="s">
        <v>1589</v>
      </c>
      <c r="B46" s="277" t="s">
        <v>975</v>
      </c>
      <c r="C46" s="278" t="s">
        <v>1647</v>
      </c>
      <c r="D46" s="277" t="s">
        <v>1072</v>
      </c>
      <c r="E46" s="279">
        <v>220</v>
      </c>
    </row>
    <row r="47" spans="1:5">
      <c r="A47" s="282" t="s">
        <v>1589</v>
      </c>
      <c r="B47" s="277" t="s">
        <v>989</v>
      </c>
      <c r="C47" s="278" t="s">
        <v>1648</v>
      </c>
      <c r="D47" s="277" t="s">
        <v>1165</v>
      </c>
      <c r="E47" s="279">
        <v>540</v>
      </c>
    </row>
    <row r="48" spans="1:5">
      <c r="A48" s="282" t="s">
        <v>1589</v>
      </c>
      <c r="B48" s="282" t="s">
        <v>989</v>
      </c>
      <c r="C48" s="286" t="s">
        <v>1649</v>
      </c>
      <c r="D48" s="282" t="s">
        <v>990</v>
      </c>
      <c r="E48" s="284">
        <v>350</v>
      </c>
    </row>
    <row r="49" spans="1:5">
      <c r="A49" s="277" t="s">
        <v>1589</v>
      </c>
      <c r="B49" s="277" t="s">
        <v>989</v>
      </c>
      <c r="C49" s="278" t="s">
        <v>1650</v>
      </c>
      <c r="D49" s="277" t="s">
        <v>1094</v>
      </c>
      <c r="E49" s="279">
        <v>700</v>
      </c>
    </row>
    <row r="50" spans="1:5">
      <c r="A50" s="282" t="s">
        <v>1589</v>
      </c>
      <c r="B50" s="282" t="s">
        <v>989</v>
      </c>
      <c r="C50" s="286" t="s">
        <v>1651</v>
      </c>
      <c r="D50" s="282" t="s">
        <v>1652</v>
      </c>
      <c r="E50" s="284">
        <v>440</v>
      </c>
    </row>
    <row r="51" spans="1:5">
      <c r="A51" s="282" t="s">
        <v>1589</v>
      </c>
      <c r="B51" s="277" t="s">
        <v>989</v>
      </c>
      <c r="C51" s="278" t="s">
        <v>1653</v>
      </c>
      <c r="D51" s="277" t="s">
        <v>1654</v>
      </c>
      <c r="E51" s="279">
        <v>220</v>
      </c>
    </row>
    <row r="52" spans="1:5">
      <c r="A52" s="282" t="s">
        <v>1589</v>
      </c>
      <c r="B52" s="277" t="s">
        <v>989</v>
      </c>
      <c r="C52" s="278" t="s">
        <v>1655</v>
      </c>
      <c r="D52" s="277" t="s">
        <v>1656</v>
      </c>
      <c r="E52" s="279">
        <v>200</v>
      </c>
    </row>
    <row r="53" spans="1:5">
      <c r="A53" s="282" t="s">
        <v>1589</v>
      </c>
      <c r="B53" s="277" t="s">
        <v>989</v>
      </c>
      <c r="C53" s="278" t="s">
        <v>1657</v>
      </c>
      <c r="D53" s="277" t="s">
        <v>1102</v>
      </c>
      <c r="E53" s="279">
        <v>350</v>
      </c>
    </row>
    <row r="54" spans="1:5">
      <c r="A54" s="282" t="s">
        <v>1589</v>
      </c>
      <c r="B54" s="277" t="s">
        <v>989</v>
      </c>
      <c r="C54" s="278" t="s">
        <v>1658</v>
      </c>
      <c r="D54" s="277" t="s">
        <v>1659</v>
      </c>
      <c r="E54" s="279">
        <v>700</v>
      </c>
    </row>
    <row r="55" spans="1:5">
      <c r="A55" s="277" t="s">
        <v>1589</v>
      </c>
      <c r="B55" s="277" t="s">
        <v>975</v>
      </c>
      <c r="C55" s="278" t="s">
        <v>1660</v>
      </c>
      <c r="D55" s="277" t="s">
        <v>1661</v>
      </c>
      <c r="E55" s="279">
        <v>-320</v>
      </c>
    </row>
    <row r="56" spans="1:5" ht="15">
      <c r="E56" s="287">
        <f>SUM(E4:E55)</f>
        <v>20344.7</v>
      </c>
    </row>
    <row r="58" spans="1:5" ht="15">
      <c r="C58" s="275" t="s">
        <v>1662</v>
      </c>
    </row>
    <row r="60" spans="1:5">
      <c r="A60" s="277" t="s">
        <v>1589</v>
      </c>
      <c r="B60" s="277" t="s">
        <v>981</v>
      </c>
      <c r="C60" s="278" t="s">
        <v>1663</v>
      </c>
      <c r="D60" s="277" t="s">
        <v>1156</v>
      </c>
      <c r="E60" s="279">
        <v>1930</v>
      </c>
    </row>
    <row r="61" spans="1:5">
      <c r="A61" s="282" t="s">
        <v>1589</v>
      </c>
      <c r="B61" s="282" t="s">
        <v>981</v>
      </c>
      <c r="C61" s="286" t="s">
        <v>1664</v>
      </c>
      <c r="D61" s="282" t="s">
        <v>1154</v>
      </c>
      <c r="E61" s="284">
        <v>1750</v>
      </c>
    </row>
    <row r="62" spans="1:5">
      <c r="A62" s="282" t="s">
        <v>1589</v>
      </c>
      <c r="B62" s="277" t="s">
        <v>981</v>
      </c>
      <c r="C62" s="278" t="s">
        <v>1665</v>
      </c>
      <c r="D62" s="277" t="s">
        <v>1147</v>
      </c>
      <c r="E62" s="279">
        <v>1400</v>
      </c>
    </row>
    <row r="63" spans="1:5">
      <c r="A63" s="282" t="s">
        <v>1589</v>
      </c>
      <c r="B63" s="277" t="s">
        <v>981</v>
      </c>
      <c r="C63" s="278" t="s">
        <v>1666</v>
      </c>
      <c r="D63" s="277" t="s">
        <v>1149</v>
      </c>
      <c r="E63" s="279">
        <v>1400</v>
      </c>
    </row>
    <row r="64" spans="1:5">
      <c r="A64" s="282" t="s">
        <v>1589</v>
      </c>
      <c r="B64" s="277" t="s">
        <v>981</v>
      </c>
      <c r="C64" s="278" t="s">
        <v>1667</v>
      </c>
      <c r="D64" s="277" t="s">
        <v>1182</v>
      </c>
      <c r="E64" s="279">
        <v>879</v>
      </c>
    </row>
    <row r="65" spans="1:5">
      <c r="A65" s="282" t="s">
        <v>1589</v>
      </c>
      <c r="B65" s="277" t="s">
        <v>981</v>
      </c>
      <c r="C65" s="278" t="s">
        <v>1668</v>
      </c>
      <c r="D65" s="277" t="s">
        <v>1038</v>
      </c>
      <c r="E65" s="279">
        <v>880</v>
      </c>
    </row>
    <row r="66" spans="1:5">
      <c r="A66" s="282" t="s">
        <v>1589</v>
      </c>
      <c r="B66" s="277" t="s">
        <v>981</v>
      </c>
      <c r="C66" s="278" t="s">
        <v>1669</v>
      </c>
      <c r="D66" s="277" t="s">
        <v>1272</v>
      </c>
      <c r="E66" s="279">
        <v>1420</v>
      </c>
    </row>
    <row r="67" spans="1:5">
      <c r="A67" s="282" t="s">
        <v>1589</v>
      </c>
      <c r="B67" s="277" t="s">
        <v>981</v>
      </c>
      <c r="C67" s="278" t="s">
        <v>1670</v>
      </c>
      <c r="D67" s="277" t="s">
        <v>1274</v>
      </c>
      <c r="E67" s="279">
        <v>1060</v>
      </c>
    </row>
    <row r="68" spans="1:5">
      <c r="A68" s="282" t="s">
        <v>1589</v>
      </c>
      <c r="B68" s="277" t="s">
        <v>981</v>
      </c>
      <c r="C68" s="278" t="s">
        <v>1671</v>
      </c>
      <c r="D68" s="277" t="s">
        <v>1188</v>
      </c>
      <c r="E68" s="279">
        <v>2660</v>
      </c>
    </row>
    <row r="69" spans="1:5">
      <c r="A69" s="282" t="s">
        <v>1589</v>
      </c>
      <c r="B69" s="282" t="s">
        <v>981</v>
      </c>
      <c r="C69" s="286" t="s">
        <v>1672</v>
      </c>
      <c r="D69" s="282" t="s">
        <v>1194</v>
      </c>
      <c r="E69" s="284">
        <v>880</v>
      </c>
    </row>
    <row r="70" spans="1:5">
      <c r="A70" s="277" t="s">
        <v>1589</v>
      </c>
      <c r="B70" s="277" t="s">
        <v>981</v>
      </c>
      <c r="C70" s="278" t="s">
        <v>1673</v>
      </c>
      <c r="D70" s="277" t="s">
        <v>1278</v>
      </c>
      <c r="E70" s="279">
        <v>1060</v>
      </c>
    </row>
    <row r="71" spans="1:5">
      <c r="A71" s="282" t="s">
        <v>1589</v>
      </c>
      <c r="B71" s="282" t="s">
        <v>981</v>
      </c>
      <c r="C71" s="286" t="s">
        <v>1674</v>
      </c>
      <c r="D71" s="282" t="s">
        <v>1196</v>
      </c>
      <c r="E71" s="284">
        <v>1750</v>
      </c>
    </row>
    <row r="72" spans="1:5">
      <c r="A72" s="282" t="s">
        <v>1589</v>
      </c>
      <c r="B72" s="277" t="s">
        <v>981</v>
      </c>
      <c r="C72" s="278" t="s">
        <v>1675</v>
      </c>
      <c r="D72" s="277" t="s">
        <v>1676</v>
      </c>
      <c r="E72" s="279">
        <v>880</v>
      </c>
    </row>
    <row r="73" spans="1:5">
      <c r="A73" s="282" t="s">
        <v>1589</v>
      </c>
      <c r="B73" s="277" t="s">
        <v>981</v>
      </c>
      <c r="C73" s="278" t="s">
        <v>1677</v>
      </c>
      <c r="D73" s="277" t="s">
        <v>1150</v>
      </c>
      <c r="E73" s="279">
        <v>1400</v>
      </c>
    </row>
    <row r="74" spans="1:5">
      <c r="A74" s="282" t="s">
        <v>1589</v>
      </c>
      <c r="B74" s="277" t="s">
        <v>991</v>
      </c>
      <c r="C74" s="278" t="s">
        <v>1678</v>
      </c>
      <c r="D74" s="277" t="s">
        <v>1019</v>
      </c>
      <c r="E74" s="279">
        <v>1888.11</v>
      </c>
    </row>
    <row r="75" spans="1:5">
      <c r="A75" s="282" t="s">
        <v>1589</v>
      </c>
      <c r="B75" s="277" t="s">
        <v>991</v>
      </c>
      <c r="C75" s="278" t="s">
        <v>1679</v>
      </c>
      <c r="D75" s="277" t="s">
        <v>1151</v>
      </c>
      <c r="E75" s="279">
        <v>1580</v>
      </c>
    </row>
    <row r="76" spans="1:5">
      <c r="A76" s="282" t="s">
        <v>1589</v>
      </c>
      <c r="B76" s="277" t="s">
        <v>991</v>
      </c>
      <c r="C76" s="278" t="s">
        <v>1680</v>
      </c>
      <c r="D76" s="277" t="s">
        <v>1198</v>
      </c>
      <c r="E76" s="279">
        <v>1750</v>
      </c>
    </row>
    <row r="77" spans="1:5">
      <c r="A77" s="282" t="s">
        <v>1589</v>
      </c>
      <c r="B77" s="277" t="s">
        <v>1456</v>
      </c>
      <c r="C77" s="278" t="s">
        <v>1681</v>
      </c>
      <c r="D77" s="277" t="s">
        <v>1682</v>
      </c>
      <c r="E77" s="279">
        <v>720</v>
      </c>
    </row>
    <row r="78" spans="1:5">
      <c r="A78" s="282" t="s">
        <v>1589</v>
      </c>
      <c r="B78" s="282" t="s">
        <v>975</v>
      </c>
      <c r="C78" s="286" t="s">
        <v>1683</v>
      </c>
      <c r="D78" s="282" t="s">
        <v>1684</v>
      </c>
      <c r="E78" s="284">
        <v>1800</v>
      </c>
    </row>
    <row r="79" spans="1:5">
      <c r="A79" s="277" t="s">
        <v>1589</v>
      </c>
      <c r="B79" s="277" t="s">
        <v>975</v>
      </c>
      <c r="C79" s="278" t="s">
        <v>1685</v>
      </c>
      <c r="D79" s="277" t="s">
        <v>1146</v>
      </c>
      <c r="E79" s="279">
        <v>1080</v>
      </c>
    </row>
    <row r="80" spans="1:5">
      <c r="A80" s="282" t="s">
        <v>1589</v>
      </c>
      <c r="B80" s="282" t="s">
        <v>975</v>
      </c>
      <c r="C80" s="286" t="s">
        <v>1686</v>
      </c>
      <c r="D80" s="282" t="s">
        <v>1173</v>
      </c>
      <c r="E80" s="284">
        <v>3190</v>
      </c>
    </row>
    <row r="81" spans="1:5">
      <c r="A81" s="282" t="s">
        <v>1589</v>
      </c>
      <c r="B81" s="277" t="s">
        <v>975</v>
      </c>
      <c r="C81" s="278" t="s">
        <v>1687</v>
      </c>
      <c r="D81" s="277" t="s">
        <v>1167</v>
      </c>
      <c r="E81" s="279">
        <v>3550</v>
      </c>
    </row>
    <row r="82" spans="1:5">
      <c r="A82" s="282" t="s">
        <v>1589</v>
      </c>
      <c r="B82" s="277" t="s">
        <v>975</v>
      </c>
      <c r="C82" s="278" t="s">
        <v>1688</v>
      </c>
      <c r="D82" s="277" t="s">
        <v>1689</v>
      </c>
      <c r="E82" s="279">
        <v>1440</v>
      </c>
    </row>
    <row r="83" spans="1:5">
      <c r="A83" s="282" t="s">
        <v>1589</v>
      </c>
      <c r="B83" s="277" t="s">
        <v>975</v>
      </c>
      <c r="C83" s="278" t="s">
        <v>1690</v>
      </c>
      <c r="D83" s="277" t="s">
        <v>1178</v>
      </c>
      <c r="E83" s="279">
        <v>1080</v>
      </c>
    </row>
    <row r="84" spans="1:5">
      <c r="A84" s="282" t="s">
        <v>1589</v>
      </c>
      <c r="B84" s="277" t="s">
        <v>975</v>
      </c>
      <c r="C84" s="278" t="s">
        <v>1691</v>
      </c>
      <c r="D84" s="277" t="s">
        <v>1692</v>
      </c>
      <c r="E84" s="279">
        <v>1400</v>
      </c>
    </row>
    <row r="85" spans="1:5">
      <c r="A85" s="282" t="s">
        <v>1589</v>
      </c>
      <c r="B85" s="277" t="s">
        <v>975</v>
      </c>
      <c r="C85" s="278" t="s">
        <v>1693</v>
      </c>
      <c r="D85" s="277" t="s">
        <v>1694</v>
      </c>
      <c r="E85" s="279">
        <v>3135.84</v>
      </c>
    </row>
    <row r="86" spans="1:5">
      <c r="A86" s="282" t="s">
        <v>1589</v>
      </c>
      <c r="B86" s="282" t="s">
        <v>975</v>
      </c>
      <c r="C86" s="286" t="s">
        <v>1695</v>
      </c>
      <c r="D86" s="282" t="s">
        <v>1011</v>
      </c>
      <c r="E86" s="284">
        <v>2870</v>
      </c>
    </row>
    <row r="87" spans="1:5">
      <c r="A87" s="277" t="s">
        <v>1589</v>
      </c>
      <c r="B87" s="277" t="s">
        <v>975</v>
      </c>
      <c r="C87" s="278" t="s">
        <v>1696</v>
      </c>
      <c r="D87" s="277" t="s">
        <v>1697</v>
      </c>
      <c r="E87" s="279">
        <v>1750</v>
      </c>
    </row>
    <row r="88" spans="1:5">
      <c r="A88" s="282" t="s">
        <v>1589</v>
      </c>
      <c r="B88" s="282" t="s">
        <v>975</v>
      </c>
      <c r="C88" s="286" t="s">
        <v>1698</v>
      </c>
      <c r="D88" s="282" t="s">
        <v>998</v>
      </c>
      <c r="E88" s="284">
        <v>1400</v>
      </c>
    </row>
    <row r="89" spans="1:5">
      <c r="A89" s="282" t="s">
        <v>1589</v>
      </c>
      <c r="B89" s="277" t="s">
        <v>975</v>
      </c>
      <c r="C89" s="278" t="s">
        <v>1699</v>
      </c>
      <c r="D89" s="277" t="s">
        <v>1200</v>
      </c>
      <c r="E89" s="279">
        <v>3010</v>
      </c>
    </row>
    <row r="90" spans="1:5">
      <c r="A90" s="282" t="s">
        <v>1589</v>
      </c>
      <c r="B90" s="277" t="s">
        <v>975</v>
      </c>
      <c r="C90" s="278" t="s">
        <v>1700</v>
      </c>
      <c r="D90" s="277" t="s">
        <v>1701</v>
      </c>
      <c r="E90" s="279">
        <v>1750</v>
      </c>
    </row>
    <row r="91" spans="1:5">
      <c r="A91" s="282" t="s">
        <v>1589</v>
      </c>
      <c r="B91" s="277" t="s">
        <v>975</v>
      </c>
      <c r="C91" s="278" t="s">
        <v>1702</v>
      </c>
      <c r="D91" s="277" t="s">
        <v>1703</v>
      </c>
      <c r="E91" s="279">
        <v>1750</v>
      </c>
    </row>
    <row r="92" spans="1:5">
      <c r="A92" s="282" t="s">
        <v>1589</v>
      </c>
      <c r="B92" s="277" t="s">
        <v>975</v>
      </c>
      <c r="C92" s="278" t="s">
        <v>1704</v>
      </c>
      <c r="D92" s="277" t="s">
        <v>1204</v>
      </c>
      <c r="E92" s="279">
        <v>3010</v>
      </c>
    </row>
    <row r="93" spans="1:5">
      <c r="A93" s="282" t="s">
        <v>1589</v>
      </c>
      <c r="B93" s="277" t="s">
        <v>975</v>
      </c>
      <c r="C93" s="278" t="s">
        <v>1705</v>
      </c>
      <c r="D93" s="277" t="s">
        <v>1172</v>
      </c>
      <c r="E93" s="279">
        <v>2090</v>
      </c>
    </row>
    <row r="94" spans="1:5">
      <c r="A94" s="282" t="s">
        <v>1589</v>
      </c>
      <c r="B94" s="282" t="s">
        <v>975</v>
      </c>
      <c r="C94" s="286" t="s">
        <v>1706</v>
      </c>
      <c r="D94" s="282" t="s">
        <v>1162</v>
      </c>
      <c r="E94" s="284">
        <v>3190</v>
      </c>
    </row>
    <row r="95" spans="1:5">
      <c r="A95" s="277" t="s">
        <v>1589</v>
      </c>
      <c r="B95" s="277" t="s">
        <v>975</v>
      </c>
      <c r="C95" s="278" t="s">
        <v>1707</v>
      </c>
      <c r="D95" s="277" t="s">
        <v>1708</v>
      </c>
      <c r="E95" s="279">
        <v>1775</v>
      </c>
    </row>
    <row r="96" spans="1:5">
      <c r="A96" s="282" t="s">
        <v>1589</v>
      </c>
      <c r="B96" s="282" t="s">
        <v>975</v>
      </c>
      <c r="C96" s="286" t="s">
        <v>1709</v>
      </c>
      <c r="D96" s="282" t="s">
        <v>1710</v>
      </c>
      <c r="E96" s="284">
        <v>1775</v>
      </c>
    </row>
    <row r="97" spans="1:5">
      <c r="A97" s="282" t="s">
        <v>1589</v>
      </c>
      <c r="B97" s="277" t="s">
        <v>975</v>
      </c>
      <c r="C97" s="278" t="s">
        <v>1711</v>
      </c>
      <c r="D97" s="277" t="s">
        <v>1206</v>
      </c>
      <c r="E97" s="279">
        <v>1750</v>
      </c>
    </row>
    <row r="98" spans="1:5">
      <c r="A98" s="282" t="s">
        <v>1589</v>
      </c>
      <c r="B98" s="277" t="s">
        <v>975</v>
      </c>
      <c r="C98" s="278" t="s">
        <v>1712</v>
      </c>
      <c r="D98" s="277" t="s">
        <v>1208</v>
      </c>
      <c r="E98" s="279">
        <v>2320</v>
      </c>
    </row>
    <row r="99" spans="1:5">
      <c r="A99" s="282" t="s">
        <v>1589</v>
      </c>
      <c r="B99" s="277" t="s">
        <v>975</v>
      </c>
      <c r="C99" s="278" t="s">
        <v>1713</v>
      </c>
      <c r="D99" s="277" t="s">
        <v>1714</v>
      </c>
      <c r="E99" s="279">
        <v>1030.1500000000001</v>
      </c>
    </row>
    <row r="100" spans="1:5">
      <c r="A100" s="282" t="s">
        <v>1589</v>
      </c>
      <c r="B100" s="277" t="s">
        <v>975</v>
      </c>
      <c r="C100" s="278" t="s">
        <v>1715</v>
      </c>
      <c r="D100" s="277" t="s">
        <v>1296</v>
      </c>
      <c r="E100" s="279">
        <v>880</v>
      </c>
    </row>
    <row r="101" spans="1:5">
      <c r="A101" s="282" t="s">
        <v>1589</v>
      </c>
      <c r="B101" s="277" t="s">
        <v>975</v>
      </c>
      <c r="C101" s="278" t="s">
        <v>1716</v>
      </c>
      <c r="D101" s="277" t="s">
        <v>1717</v>
      </c>
      <c r="E101" s="279">
        <v>1600</v>
      </c>
    </row>
    <row r="102" spans="1:5">
      <c r="A102" s="282" t="s">
        <v>1589</v>
      </c>
      <c r="B102" s="282" t="s">
        <v>975</v>
      </c>
      <c r="C102" s="286" t="s">
        <v>1718</v>
      </c>
      <c r="D102" s="282" t="s">
        <v>1176</v>
      </c>
      <c r="E102" s="284">
        <v>3010</v>
      </c>
    </row>
    <row r="103" spans="1:5">
      <c r="A103" s="277" t="s">
        <v>1589</v>
      </c>
      <c r="B103" s="277" t="s">
        <v>975</v>
      </c>
      <c r="C103" s="278" t="s">
        <v>1719</v>
      </c>
      <c r="D103" s="277" t="s">
        <v>1070</v>
      </c>
      <c r="E103" s="279">
        <v>2875.55</v>
      </c>
    </row>
    <row r="104" spans="1:5">
      <c r="A104" s="282" t="s">
        <v>1589</v>
      </c>
      <c r="B104" s="282" t="s">
        <v>975</v>
      </c>
      <c r="C104" s="286" t="s">
        <v>1720</v>
      </c>
      <c r="D104" s="282" t="s">
        <v>1222</v>
      </c>
      <c r="E104" s="284">
        <v>2840</v>
      </c>
    </row>
    <row r="105" spans="1:5">
      <c r="A105" s="282" t="s">
        <v>1589</v>
      </c>
      <c r="B105" s="277" t="s">
        <v>975</v>
      </c>
      <c r="C105" s="278" t="s">
        <v>1721</v>
      </c>
      <c r="D105" s="277" t="s">
        <v>1074</v>
      </c>
      <c r="E105" s="279">
        <v>2183.15</v>
      </c>
    </row>
    <row r="106" spans="1:5">
      <c r="A106" s="282" t="s">
        <v>1589</v>
      </c>
      <c r="B106" s="277" t="s">
        <v>975</v>
      </c>
      <c r="C106" s="278" t="s">
        <v>1722</v>
      </c>
      <c r="D106" s="277" t="s">
        <v>1076</v>
      </c>
      <c r="E106" s="279">
        <v>3170</v>
      </c>
    </row>
    <row r="107" spans="1:5">
      <c r="A107" s="282" t="s">
        <v>1589</v>
      </c>
      <c r="B107" s="277" t="s">
        <v>975</v>
      </c>
      <c r="C107" s="278" t="s">
        <v>1723</v>
      </c>
      <c r="D107" s="277" t="s">
        <v>1226</v>
      </c>
      <c r="E107" s="279">
        <v>2500</v>
      </c>
    </row>
    <row r="108" spans="1:5">
      <c r="A108" s="282" t="s">
        <v>1589</v>
      </c>
      <c r="B108" s="277" t="s">
        <v>975</v>
      </c>
      <c r="C108" s="278" t="s">
        <v>1724</v>
      </c>
      <c r="D108" s="277" t="s">
        <v>1228</v>
      </c>
      <c r="E108" s="279">
        <v>1960</v>
      </c>
    </row>
    <row r="109" spans="1:5">
      <c r="A109" s="282" t="s">
        <v>1589</v>
      </c>
      <c r="B109" s="277" t="s">
        <v>975</v>
      </c>
      <c r="C109" s="278" t="s">
        <v>1725</v>
      </c>
      <c r="D109" s="277" t="s">
        <v>1230</v>
      </c>
      <c r="E109" s="279">
        <v>3010</v>
      </c>
    </row>
    <row r="110" spans="1:5">
      <c r="A110" s="282" t="s">
        <v>1589</v>
      </c>
      <c r="B110" s="282" t="s">
        <v>975</v>
      </c>
      <c r="C110" s="286" t="s">
        <v>1726</v>
      </c>
      <c r="D110" s="282" t="s">
        <v>1727</v>
      </c>
      <c r="E110" s="284">
        <v>1072</v>
      </c>
    </row>
    <row r="111" spans="1:5">
      <c r="A111" s="277" t="s">
        <v>1589</v>
      </c>
      <c r="B111" s="277" t="s">
        <v>975</v>
      </c>
      <c r="C111" s="278" t="s">
        <v>1728</v>
      </c>
      <c r="D111" s="277" t="s">
        <v>1232</v>
      </c>
      <c r="E111" s="279">
        <v>1240</v>
      </c>
    </row>
    <row r="112" spans="1:5">
      <c r="A112" s="282" t="s">
        <v>1589</v>
      </c>
      <c r="B112" s="282" t="s">
        <v>975</v>
      </c>
      <c r="C112" s="286" t="s">
        <v>1729</v>
      </c>
      <c r="D112" s="282" t="s">
        <v>1177</v>
      </c>
      <c r="E112" s="284">
        <v>1440</v>
      </c>
    </row>
    <row r="113" spans="1:5">
      <c r="A113" s="282" t="s">
        <v>1589</v>
      </c>
      <c r="B113" s="277" t="s">
        <v>975</v>
      </c>
      <c r="C113" s="278" t="s">
        <v>1730</v>
      </c>
      <c r="D113" s="277" t="s">
        <v>1086</v>
      </c>
      <c r="E113" s="279">
        <v>1930</v>
      </c>
    </row>
    <row r="114" spans="1:5">
      <c r="A114" s="282" t="s">
        <v>1589</v>
      </c>
      <c r="B114" s="277" t="s">
        <v>975</v>
      </c>
      <c r="C114" s="278" t="s">
        <v>1731</v>
      </c>
      <c r="D114" s="277" t="s">
        <v>1732</v>
      </c>
      <c r="E114" s="279">
        <v>2290</v>
      </c>
    </row>
    <row r="115" spans="1:5">
      <c r="A115" s="282" t="s">
        <v>1589</v>
      </c>
      <c r="B115" s="277" t="s">
        <v>975</v>
      </c>
      <c r="C115" s="278" t="s">
        <v>1733</v>
      </c>
      <c r="D115" s="277" t="s">
        <v>1171</v>
      </c>
      <c r="E115" s="279">
        <v>3190</v>
      </c>
    </row>
    <row r="116" spans="1:5">
      <c r="A116" s="282" t="s">
        <v>1589</v>
      </c>
      <c r="B116" s="277" t="s">
        <v>975</v>
      </c>
      <c r="C116" s="278" t="s">
        <v>1734</v>
      </c>
      <c r="D116" s="277" t="s">
        <v>1735</v>
      </c>
      <c r="E116" s="279">
        <v>1080</v>
      </c>
    </row>
    <row r="117" spans="1:5">
      <c r="A117" s="282" t="s">
        <v>1589</v>
      </c>
      <c r="B117" s="277" t="s">
        <v>975</v>
      </c>
      <c r="C117" s="278" t="s">
        <v>1736</v>
      </c>
      <c r="D117" s="277" t="s">
        <v>1240</v>
      </c>
      <c r="E117" s="279">
        <v>1780</v>
      </c>
    </row>
    <row r="118" spans="1:5">
      <c r="A118" s="282" t="s">
        <v>1589</v>
      </c>
      <c r="B118" s="277" t="s">
        <v>975</v>
      </c>
      <c r="C118" s="278" t="s">
        <v>1737</v>
      </c>
      <c r="D118" s="277" t="s">
        <v>1242</v>
      </c>
      <c r="E118" s="279">
        <v>1260</v>
      </c>
    </row>
    <row r="119" spans="1:5">
      <c r="A119" s="282" t="s">
        <v>1589</v>
      </c>
      <c r="B119" s="277" t="s">
        <v>975</v>
      </c>
      <c r="C119" s="278" t="s">
        <v>1738</v>
      </c>
      <c r="D119" s="277" t="s">
        <v>1244</v>
      </c>
      <c r="E119" s="279">
        <v>2110</v>
      </c>
    </row>
    <row r="120" spans="1:5">
      <c r="A120" s="282" t="s">
        <v>1589</v>
      </c>
      <c r="B120" s="277" t="s">
        <v>975</v>
      </c>
      <c r="C120" s="278" t="s">
        <v>1739</v>
      </c>
      <c r="D120" s="277" t="s">
        <v>1740</v>
      </c>
      <c r="E120" s="279">
        <v>860</v>
      </c>
    </row>
    <row r="121" spans="1:5">
      <c r="A121" s="282" t="s">
        <v>1589</v>
      </c>
      <c r="B121" s="282" t="s">
        <v>975</v>
      </c>
      <c r="C121" s="286" t="s">
        <v>1741</v>
      </c>
      <c r="D121" s="282" t="s">
        <v>1246</v>
      </c>
      <c r="E121" s="284">
        <v>1160</v>
      </c>
    </row>
    <row r="122" spans="1:5">
      <c r="A122" s="277" t="s">
        <v>1589</v>
      </c>
      <c r="B122" s="277" t="s">
        <v>975</v>
      </c>
      <c r="C122" s="278" t="s">
        <v>1742</v>
      </c>
      <c r="D122" s="277" t="s">
        <v>1248</v>
      </c>
      <c r="E122" s="279">
        <v>1080</v>
      </c>
    </row>
    <row r="123" spans="1:5">
      <c r="A123" s="282" t="s">
        <v>1589</v>
      </c>
      <c r="B123" s="282" t="s">
        <v>975</v>
      </c>
      <c r="C123" s="286" t="s">
        <v>1743</v>
      </c>
      <c r="D123" s="282" t="s">
        <v>1250</v>
      </c>
      <c r="E123" s="284">
        <v>1420</v>
      </c>
    </row>
    <row r="124" spans="1:5">
      <c r="A124" s="282" t="s">
        <v>1589</v>
      </c>
      <c r="B124" s="277" t="s">
        <v>975</v>
      </c>
      <c r="C124" s="278" t="s">
        <v>1744</v>
      </c>
      <c r="D124" s="277" t="s">
        <v>1252</v>
      </c>
      <c r="E124" s="279">
        <v>1080</v>
      </c>
    </row>
    <row r="125" spans="1:5">
      <c r="A125" s="282" t="s">
        <v>1589</v>
      </c>
      <c r="B125" s="277" t="s">
        <v>975</v>
      </c>
      <c r="C125" s="278" t="s">
        <v>1745</v>
      </c>
      <c r="D125" s="277" t="s">
        <v>1746</v>
      </c>
      <c r="E125" s="279">
        <v>1285</v>
      </c>
    </row>
    <row r="126" spans="1:5">
      <c r="A126" s="282" t="s">
        <v>1589</v>
      </c>
      <c r="B126" s="277" t="s">
        <v>975</v>
      </c>
      <c r="C126" s="278" t="s">
        <v>1747</v>
      </c>
      <c r="D126" s="277" t="s">
        <v>1748</v>
      </c>
      <c r="E126" s="279">
        <v>2470</v>
      </c>
    </row>
    <row r="127" spans="1:5">
      <c r="A127" s="282" t="s">
        <v>1589</v>
      </c>
      <c r="B127" s="277" t="s">
        <v>975</v>
      </c>
      <c r="C127" s="278" t="s">
        <v>1749</v>
      </c>
      <c r="D127" s="277" t="s">
        <v>1254</v>
      </c>
      <c r="E127" s="279">
        <v>720</v>
      </c>
    </row>
    <row r="128" spans="1:5">
      <c r="A128" s="282" t="s">
        <v>1589</v>
      </c>
      <c r="B128" s="277" t="s">
        <v>975</v>
      </c>
      <c r="C128" s="278" t="s">
        <v>1750</v>
      </c>
      <c r="D128" s="277" t="s">
        <v>1256</v>
      </c>
      <c r="E128" s="279">
        <v>1600</v>
      </c>
    </row>
    <row r="129" spans="1:5">
      <c r="A129" s="282" t="s">
        <v>1589</v>
      </c>
      <c r="B129" s="277" t="s">
        <v>975</v>
      </c>
      <c r="C129" s="278" t="s">
        <v>1751</v>
      </c>
      <c r="D129" s="277" t="s">
        <v>1258</v>
      </c>
      <c r="E129" s="279">
        <v>1600</v>
      </c>
    </row>
    <row r="130" spans="1:5">
      <c r="A130" s="282" t="s">
        <v>1589</v>
      </c>
      <c r="B130" s="282" t="s">
        <v>975</v>
      </c>
      <c r="C130" s="286" t="s">
        <v>1752</v>
      </c>
      <c r="D130" s="282" t="s">
        <v>1753</v>
      </c>
      <c r="E130" s="284">
        <v>1400</v>
      </c>
    </row>
    <row r="131" spans="1:5">
      <c r="A131" s="277" t="s">
        <v>1589</v>
      </c>
      <c r="B131" s="277" t="s">
        <v>975</v>
      </c>
      <c r="C131" s="278" t="s">
        <v>1754</v>
      </c>
      <c r="D131" s="277" t="s">
        <v>1264</v>
      </c>
      <c r="E131" s="279">
        <v>1400</v>
      </c>
    </row>
    <row r="132" spans="1:5">
      <c r="A132" s="282" t="s">
        <v>1589</v>
      </c>
      <c r="B132" s="282" t="s">
        <v>989</v>
      </c>
      <c r="C132" s="286" t="s">
        <v>1755</v>
      </c>
      <c r="D132" s="282" t="s">
        <v>1756</v>
      </c>
      <c r="E132" s="284">
        <v>1750</v>
      </c>
    </row>
    <row r="133" spans="1:5">
      <c r="A133" s="282" t="s">
        <v>1589</v>
      </c>
      <c r="B133" s="277" t="s">
        <v>989</v>
      </c>
      <c r="C133" s="278" t="s">
        <v>1757</v>
      </c>
      <c r="D133" s="277" t="s">
        <v>1174</v>
      </c>
      <c r="E133" s="279">
        <v>2830</v>
      </c>
    </row>
    <row r="134" spans="1:5">
      <c r="A134" s="282" t="s">
        <v>1589</v>
      </c>
      <c r="B134" s="277" t="s">
        <v>989</v>
      </c>
      <c r="C134" s="278" t="s">
        <v>1758</v>
      </c>
      <c r="D134" s="277" t="s">
        <v>1759</v>
      </c>
      <c r="E134" s="279">
        <v>1240</v>
      </c>
    </row>
    <row r="135" spans="1:5">
      <c r="A135" s="282" t="s">
        <v>1589</v>
      </c>
      <c r="B135" s="277" t="s">
        <v>989</v>
      </c>
      <c r="C135" s="278" t="s">
        <v>1760</v>
      </c>
      <c r="D135" s="277" t="s">
        <v>1761</v>
      </c>
      <c r="E135" s="279">
        <v>1240</v>
      </c>
    </row>
    <row r="136" spans="1:5">
      <c r="A136" s="282" t="s">
        <v>1589</v>
      </c>
      <c r="B136" s="277" t="s">
        <v>989</v>
      </c>
      <c r="C136" s="278" t="s">
        <v>1762</v>
      </c>
      <c r="D136" s="277" t="s">
        <v>1166</v>
      </c>
      <c r="E136" s="279">
        <v>2290</v>
      </c>
    </row>
    <row r="137" spans="1:5">
      <c r="A137" s="282" t="s">
        <v>1589</v>
      </c>
      <c r="B137" s="277" t="s">
        <v>975</v>
      </c>
      <c r="C137" s="278" t="s">
        <v>1763</v>
      </c>
      <c r="D137" s="277" t="s">
        <v>1764</v>
      </c>
      <c r="E137" s="279">
        <v>720</v>
      </c>
    </row>
    <row r="138" spans="1:5">
      <c r="A138" s="282" t="s">
        <v>1589</v>
      </c>
      <c r="B138" s="277" t="s">
        <v>989</v>
      </c>
      <c r="C138" s="278" t="s">
        <v>1765</v>
      </c>
      <c r="D138" s="277" t="s">
        <v>1270</v>
      </c>
      <c r="E138" s="279">
        <v>1060</v>
      </c>
    </row>
    <row r="139" spans="1:5">
      <c r="A139" s="282" t="s">
        <v>1589</v>
      </c>
      <c r="B139" s="277" t="s">
        <v>989</v>
      </c>
      <c r="C139" s="278" t="s">
        <v>1766</v>
      </c>
      <c r="D139" s="277" t="s">
        <v>1282</v>
      </c>
      <c r="E139" s="279">
        <v>1260</v>
      </c>
    </row>
    <row r="140" spans="1:5" ht="15">
      <c r="A140" s="209"/>
      <c r="B140" s="209"/>
      <c r="C140" s="209"/>
      <c r="D140" s="209"/>
      <c r="E140" s="288">
        <f>SUM(E60:E139)</f>
        <v>141318.79999999999</v>
      </c>
    </row>
    <row r="143" spans="1:5" ht="15">
      <c r="C143" s="275" t="s">
        <v>1767</v>
      </c>
    </row>
    <row r="145" spans="2:5">
      <c r="B145" s="277" t="s">
        <v>1315</v>
      </c>
      <c r="C145" s="278" t="s">
        <v>1768</v>
      </c>
      <c r="D145" s="277" t="s">
        <v>1327</v>
      </c>
      <c r="E145" s="279">
        <v>720</v>
      </c>
    </row>
    <row r="146" spans="2:5">
      <c r="B146" s="282" t="s">
        <v>1315</v>
      </c>
      <c r="C146" s="286" t="s">
        <v>1769</v>
      </c>
      <c r="D146" s="282" t="s">
        <v>1770</v>
      </c>
      <c r="E146" s="284">
        <v>2780</v>
      </c>
    </row>
    <row r="147" spans="2:5">
      <c r="B147" s="282" t="s">
        <v>1315</v>
      </c>
      <c r="C147" s="278" t="s">
        <v>1705</v>
      </c>
      <c r="D147" s="277" t="s">
        <v>1172</v>
      </c>
      <c r="E147" s="279">
        <v>2090</v>
      </c>
    </row>
    <row r="148" spans="2:5">
      <c r="B148" s="282" t="s">
        <v>1315</v>
      </c>
      <c r="C148" s="278" t="s">
        <v>1771</v>
      </c>
      <c r="D148" s="277" t="s">
        <v>1772</v>
      </c>
      <c r="E148" s="279">
        <v>1750</v>
      </c>
    </row>
    <row r="149" spans="2:5">
      <c r="B149" s="282" t="s">
        <v>1315</v>
      </c>
      <c r="C149" s="278" t="s">
        <v>1773</v>
      </c>
      <c r="D149" s="277" t="s">
        <v>1774</v>
      </c>
      <c r="E149" s="279">
        <v>1430</v>
      </c>
    </row>
    <row r="150" spans="2:5">
      <c r="B150" s="282" t="s">
        <v>1315</v>
      </c>
      <c r="C150" s="278" t="s">
        <v>1775</v>
      </c>
      <c r="D150" s="277" t="s">
        <v>1335</v>
      </c>
      <c r="E150" s="279">
        <v>350</v>
      </c>
    </row>
    <row r="151" spans="2:5">
      <c r="B151" s="282" t="s">
        <v>1315</v>
      </c>
      <c r="C151" s="278" t="s">
        <v>1776</v>
      </c>
      <c r="D151" s="277" t="s">
        <v>1341</v>
      </c>
      <c r="E151" s="279">
        <v>660</v>
      </c>
    </row>
    <row r="152" spans="2:5">
      <c r="B152" s="282" t="s">
        <v>1315</v>
      </c>
      <c r="C152" s="286" t="s">
        <v>1777</v>
      </c>
      <c r="D152" s="282" t="s">
        <v>1345</v>
      </c>
      <c r="E152" s="284">
        <v>2840</v>
      </c>
    </row>
    <row r="153" spans="2:5">
      <c r="B153" s="277" t="s">
        <v>1315</v>
      </c>
      <c r="C153" s="278" t="s">
        <v>1778</v>
      </c>
      <c r="D153" s="277" t="s">
        <v>1351</v>
      </c>
      <c r="E153" s="279">
        <v>350</v>
      </c>
    </row>
    <row r="154" spans="2:5">
      <c r="B154" s="282" t="s">
        <v>1315</v>
      </c>
      <c r="C154" s="286" t="s">
        <v>1779</v>
      </c>
      <c r="D154" s="282" t="s">
        <v>1353</v>
      </c>
      <c r="E154" s="284">
        <v>440</v>
      </c>
    </row>
    <row r="155" spans="2:5">
      <c r="B155" s="282" t="s">
        <v>1315</v>
      </c>
      <c r="C155" s="278" t="s">
        <v>1780</v>
      </c>
      <c r="D155" s="277" t="s">
        <v>1359</v>
      </c>
      <c r="E155" s="279">
        <v>220</v>
      </c>
    </row>
    <row r="156" spans="2:5">
      <c r="B156" s="282" t="s">
        <v>1315</v>
      </c>
      <c r="C156" s="278" t="s">
        <v>1781</v>
      </c>
      <c r="D156" s="277" t="s">
        <v>1782</v>
      </c>
      <c r="E156" s="279">
        <v>200</v>
      </c>
    </row>
    <row r="157" spans="2:5">
      <c r="B157" s="282" t="s">
        <v>1315</v>
      </c>
      <c r="C157" s="278" t="s">
        <v>1326</v>
      </c>
      <c r="D157" s="277" t="s">
        <v>1327</v>
      </c>
      <c r="E157" s="279">
        <v>4297.1499999999996</v>
      </c>
    </row>
    <row r="158" spans="2:5">
      <c r="B158" s="282" t="s">
        <v>1315</v>
      </c>
      <c r="C158" s="278" t="s">
        <v>1783</v>
      </c>
      <c r="D158" s="277" t="s">
        <v>1363</v>
      </c>
      <c r="E158" s="279">
        <v>180</v>
      </c>
    </row>
    <row r="159" spans="2:5">
      <c r="B159" s="282" t="s">
        <v>1315</v>
      </c>
      <c r="C159" s="278" t="s">
        <v>1784</v>
      </c>
      <c r="D159" s="277" t="s">
        <v>1785</v>
      </c>
      <c r="E159" s="279">
        <v>180</v>
      </c>
    </row>
    <row r="160" spans="2:5">
      <c r="B160" s="282" t="s">
        <v>1315</v>
      </c>
      <c r="C160" s="278" t="s">
        <v>1747</v>
      </c>
      <c r="D160" s="277" t="s">
        <v>1748</v>
      </c>
      <c r="E160" s="279">
        <v>2470</v>
      </c>
    </row>
    <row r="161" spans="2:5">
      <c r="B161" s="282" t="s">
        <v>1315</v>
      </c>
      <c r="C161" s="278" t="s">
        <v>1677</v>
      </c>
      <c r="D161" s="277" t="s">
        <v>1150</v>
      </c>
      <c r="E161" s="279">
        <v>1400</v>
      </c>
    </row>
    <row r="162" spans="2:5">
      <c r="B162" s="282" t="s">
        <v>1315</v>
      </c>
      <c r="C162" s="278" t="s">
        <v>1786</v>
      </c>
      <c r="D162" s="277" t="s">
        <v>1787</v>
      </c>
      <c r="E162" s="279">
        <v>350</v>
      </c>
    </row>
    <row r="163" spans="2:5">
      <c r="B163" s="282" t="s">
        <v>1315</v>
      </c>
      <c r="C163" s="278" t="s">
        <v>1606</v>
      </c>
      <c r="D163" s="277" t="s">
        <v>1607</v>
      </c>
      <c r="E163" s="279">
        <v>700</v>
      </c>
    </row>
    <row r="164" spans="2:5">
      <c r="B164" s="282" t="s">
        <v>1315</v>
      </c>
      <c r="C164" s="278" t="s">
        <v>1788</v>
      </c>
      <c r="D164" s="277" t="s">
        <v>1789</v>
      </c>
      <c r="E164" s="279">
        <v>600</v>
      </c>
    </row>
    <row r="165" spans="2:5">
      <c r="B165" s="282" t="s">
        <v>1315</v>
      </c>
      <c r="C165" s="278" t="s">
        <v>1790</v>
      </c>
      <c r="D165" s="277" t="s">
        <v>1337</v>
      </c>
      <c r="E165" s="279">
        <v>2700</v>
      </c>
    </row>
    <row r="166" spans="2:5">
      <c r="B166" s="282" t="s">
        <v>1315</v>
      </c>
      <c r="C166" s="278" t="s">
        <v>1791</v>
      </c>
      <c r="D166" s="277" t="s">
        <v>1792</v>
      </c>
      <c r="E166" s="279">
        <v>350</v>
      </c>
    </row>
    <row r="167" spans="2:5">
      <c r="B167" s="277" t="s">
        <v>1367</v>
      </c>
      <c r="C167" s="278" t="s">
        <v>1793</v>
      </c>
      <c r="D167" s="277" t="s">
        <v>1794</v>
      </c>
      <c r="E167" s="279">
        <v>2340</v>
      </c>
    </row>
    <row r="168" spans="2:5">
      <c r="B168" s="282" t="s">
        <v>1367</v>
      </c>
      <c r="C168" s="286" t="s">
        <v>1795</v>
      </c>
      <c r="D168" s="282" t="s">
        <v>1389</v>
      </c>
      <c r="E168" s="284">
        <v>1910</v>
      </c>
    </row>
    <row r="169" spans="2:5">
      <c r="B169" s="282" t="s">
        <v>1367</v>
      </c>
      <c r="C169" s="278" t="s">
        <v>1796</v>
      </c>
      <c r="D169" s="277" t="s">
        <v>1797</v>
      </c>
      <c r="E169" s="279">
        <v>5640</v>
      </c>
    </row>
    <row r="170" spans="2:5">
      <c r="B170" s="282" t="s">
        <v>1367</v>
      </c>
      <c r="C170" s="278" t="s">
        <v>1798</v>
      </c>
      <c r="D170" s="277" t="s">
        <v>1403</v>
      </c>
      <c r="E170" s="279">
        <v>1940</v>
      </c>
    </row>
    <row r="171" spans="2:5">
      <c r="B171" s="282" t="s">
        <v>1367</v>
      </c>
      <c r="C171" s="278" t="s">
        <v>1799</v>
      </c>
      <c r="D171" s="277" t="s">
        <v>1800</v>
      </c>
      <c r="E171" s="279">
        <v>1960</v>
      </c>
    </row>
    <row r="172" spans="2:5">
      <c r="B172" s="282" t="s">
        <v>1367</v>
      </c>
      <c r="C172" s="278" t="s">
        <v>1801</v>
      </c>
      <c r="D172" s="277" t="s">
        <v>1415</v>
      </c>
      <c r="E172" s="279">
        <v>3620</v>
      </c>
    </row>
    <row r="173" spans="2:5">
      <c r="B173" s="282" t="s">
        <v>1367</v>
      </c>
      <c r="C173" s="278" t="s">
        <v>1802</v>
      </c>
      <c r="D173" s="277" t="s">
        <v>1419</v>
      </c>
      <c r="E173" s="279">
        <v>2310</v>
      </c>
    </row>
    <row r="174" spans="2:5">
      <c r="B174" s="282" t="s">
        <v>1367</v>
      </c>
      <c r="C174" s="278" t="s">
        <v>1803</v>
      </c>
      <c r="D174" s="277" t="s">
        <v>1804</v>
      </c>
      <c r="E174" s="279">
        <v>1440</v>
      </c>
    </row>
    <row r="175" spans="2:5">
      <c r="B175" s="282" t="s">
        <v>1367</v>
      </c>
      <c r="C175" s="278" t="s">
        <v>1805</v>
      </c>
      <c r="D175" s="277" t="s">
        <v>1423</v>
      </c>
      <c r="E175" s="279">
        <v>1440</v>
      </c>
    </row>
    <row r="176" spans="2:5">
      <c r="B176" s="282" t="s">
        <v>1367</v>
      </c>
      <c r="C176" s="278" t="s">
        <v>1806</v>
      </c>
      <c r="D176" s="277" t="s">
        <v>1427</v>
      </c>
      <c r="E176" s="279">
        <v>540</v>
      </c>
    </row>
    <row r="177" spans="2:5">
      <c r="B177" s="282" t="s">
        <v>1367</v>
      </c>
      <c r="C177" s="278" t="s">
        <v>1807</v>
      </c>
      <c r="D177" s="277" t="s">
        <v>1429</v>
      </c>
      <c r="E177" s="279">
        <v>1440</v>
      </c>
    </row>
    <row r="178" spans="2:5">
      <c r="B178" s="282" t="s">
        <v>1367</v>
      </c>
      <c r="C178" s="278" t="s">
        <v>1808</v>
      </c>
      <c r="D178" s="277" t="s">
        <v>1431</v>
      </c>
      <c r="E178" s="279">
        <v>1080</v>
      </c>
    </row>
    <row r="179" spans="2:5" ht="15">
      <c r="E179" s="287">
        <f>SUM(E145:E178)</f>
        <v>52717.15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115" zoomScaleNormal="115" workbookViewId="0">
      <selection activeCell="K33" sqref="K33"/>
    </sheetView>
  </sheetViews>
  <sheetFormatPr baseColWidth="10" defaultRowHeight="11.25"/>
  <cols>
    <col min="1" max="1" width="2.42578125" style="24" customWidth="1"/>
    <col min="2" max="2" width="11.42578125" style="24" customWidth="1"/>
    <col min="3" max="3" width="16.5703125" style="24" bestFit="1" customWidth="1"/>
    <col min="4" max="4" width="15" style="24" customWidth="1"/>
    <col min="5" max="5" width="13.5703125" style="24" customWidth="1"/>
    <col min="6" max="6" width="2.7109375" style="24" customWidth="1"/>
    <col min="7" max="7" width="13.5703125" style="24" customWidth="1"/>
    <col min="8" max="9" width="4.42578125" style="24" customWidth="1"/>
    <col min="10" max="10" width="12.28515625" style="24" customWidth="1"/>
    <col min="11" max="11" width="17.42578125" style="24" customWidth="1"/>
    <col min="12" max="12" width="13.7109375" style="24" customWidth="1"/>
    <col min="13" max="13" width="2.7109375" style="24" customWidth="1"/>
    <col min="14" max="14" width="13.5703125" style="24" customWidth="1"/>
    <col min="15" max="15" width="2.7109375" style="24" customWidth="1"/>
    <col min="16" max="16" width="2.42578125" style="24" customWidth="1"/>
    <col min="17" max="16384" width="11.42578125" style="24"/>
  </cols>
  <sheetData>
    <row r="1" spans="1:17" ht="12" thickBo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7" ht="18" customHeight="1">
      <c r="A2" s="26"/>
      <c r="B2" s="27"/>
      <c r="C2" s="28"/>
      <c r="D2" s="4"/>
      <c r="E2" s="28"/>
      <c r="F2" s="29"/>
      <c r="G2" s="28"/>
      <c r="H2" s="204" t="s">
        <v>128</v>
      </c>
      <c r="I2" s="29"/>
      <c r="J2" s="29"/>
      <c r="K2" s="29"/>
      <c r="L2" s="29"/>
      <c r="M2" s="29"/>
      <c r="N2" s="29"/>
      <c r="O2" s="30"/>
      <c r="P2" s="25"/>
    </row>
    <row r="3" spans="1:17">
      <c r="A3" s="26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25"/>
    </row>
    <row r="4" spans="1:17" ht="12">
      <c r="A4" s="26"/>
      <c r="B4" s="34"/>
      <c r="C4" s="26"/>
      <c r="D4" s="26"/>
      <c r="E4" s="94"/>
      <c r="F4" s="94"/>
      <c r="G4" s="94"/>
      <c r="H4" s="211" t="s">
        <v>247</v>
      </c>
      <c r="I4" s="35"/>
      <c r="J4" s="94"/>
      <c r="K4" s="94"/>
      <c r="L4" s="32"/>
      <c r="M4" s="32"/>
      <c r="N4" s="32"/>
      <c r="O4" s="33"/>
      <c r="P4" s="25"/>
    </row>
    <row r="5" spans="1:17" ht="10.5" customHeight="1" thickBot="1">
      <c r="A5" s="2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25"/>
    </row>
    <row r="6" spans="1:17">
      <c r="B6" s="39"/>
      <c r="C6" s="29"/>
      <c r="D6" s="29"/>
      <c r="E6" s="40" t="s">
        <v>0</v>
      </c>
      <c r="F6" s="29"/>
      <c r="G6" s="40" t="s">
        <v>0</v>
      </c>
      <c r="H6" s="30"/>
      <c r="I6" s="39"/>
      <c r="J6" s="29"/>
      <c r="K6" s="29"/>
      <c r="L6" s="40" t="s">
        <v>0</v>
      </c>
      <c r="M6" s="29"/>
      <c r="N6" s="40" t="s">
        <v>0</v>
      </c>
      <c r="O6" s="30"/>
      <c r="P6" s="25"/>
    </row>
    <row r="7" spans="1:17">
      <c r="B7" s="41" t="s">
        <v>1</v>
      </c>
      <c r="C7" s="32"/>
      <c r="D7" s="32"/>
      <c r="E7" s="42">
        <v>2018</v>
      </c>
      <c r="F7" s="32"/>
      <c r="G7" s="42">
        <v>2017</v>
      </c>
      <c r="H7" s="33"/>
      <c r="I7" s="31"/>
      <c r="J7" s="43" t="s">
        <v>82</v>
      </c>
      <c r="K7" s="32"/>
      <c r="L7" s="42">
        <v>2018</v>
      </c>
      <c r="M7" s="32"/>
      <c r="N7" s="42">
        <v>2017</v>
      </c>
      <c r="O7" s="33"/>
      <c r="P7" s="25"/>
    </row>
    <row r="8" spans="1:17">
      <c r="B8" s="31"/>
      <c r="C8" s="32"/>
      <c r="D8" s="32"/>
      <c r="E8" s="32"/>
      <c r="F8" s="32"/>
      <c r="G8" s="32"/>
      <c r="H8" s="33"/>
      <c r="I8" s="31"/>
      <c r="J8" s="32"/>
      <c r="K8" s="32"/>
      <c r="L8" s="32"/>
      <c r="M8" s="32"/>
      <c r="N8" s="32"/>
      <c r="O8" s="33"/>
      <c r="P8" s="25"/>
    </row>
    <row r="9" spans="1:17">
      <c r="B9" s="44" t="s">
        <v>2</v>
      </c>
      <c r="C9" s="32"/>
      <c r="D9" s="32"/>
      <c r="E9" s="32"/>
      <c r="F9" s="32"/>
      <c r="G9" s="32"/>
      <c r="H9" s="33"/>
      <c r="I9" s="31"/>
      <c r="J9" s="45" t="s">
        <v>3</v>
      </c>
      <c r="K9" s="32"/>
      <c r="L9" s="32"/>
      <c r="M9" s="32"/>
      <c r="N9" s="32"/>
      <c r="O9" s="33"/>
      <c r="P9" s="25"/>
    </row>
    <row r="10" spans="1:17" ht="9" customHeight="1">
      <c r="B10" s="31"/>
      <c r="C10" s="32"/>
      <c r="D10" s="32"/>
      <c r="E10" s="32"/>
      <c r="F10" s="32"/>
      <c r="G10" s="32"/>
      <c r="H10" s="33"/>
      <c r="I10" s="31"/>
      <c r="J10" s="32"/>
      <c r="K10" s="32"/>
      <c r="L10" s="26"/>
      <c r="M10" s="32"/>
      <c r="N10" s="26"/>
      <c r="O10" s="33"/>
      <c r="P10" s="25"/>
    </row>
    <row r="11" spans="1:17">
      <c r="B11" s="31" t="s">
        <v>4</v>
      </c>
      <c r="C11" s="32"/>
      <c r="D11" s="32"/>
      <c r="E11" s="32"/>
      <c r="F11" s="32"/>
      <c r="G11" s="32"/>
      <c r="H11" s="33"/>
      <c r="I11" s="31"/>
      <c r="J11" s="32" t="s">
        <v>88</v>
      </c>
      <c r="K11" s="32"/>
      <c r="L11" s="46">
        <f>+Notas!F50</f>
        <v>3210367.5100000002</v>
      </c>
      <c r="M11" s="47"/>
      <c r="N11" s="46">
        <v>1998664.01</v>
      </c>
      <c r="O11" s="33"/>
      <c r="P11" s="25"/>
      <c r="Q11" s="53"/>
    </row>
    <row r="12" spans="1:17" ht="2.25" customHeight="1">
      <c r="B12" s="31"/>
      <c r="C12" s="32"/>
      <c r="D12" s="32"/>
      <c r="E12" s="32"/>
      <c r="F12" s="32"/>
      <c r="G12" s="32"/>
      <c r="H12" s="33"/>
      <c r="I12" s="31"/>
      <c r="J12" s="32"/>
      <c r="K12" s="32"/>
      <c r="L12" s="48"/>
      <c r="M12" s="47"/>
      <c r="N12" s="48"/>
      <c r="O12" s="33"/>
      <c r="P12" s="25"/>
    </row>
    <row r="13" spans="1:17">
      <c r="B13" s="31" t="s">
        <v>5</v>
      </c>
      <c r="C13" s="32"/>
      <c r="D13" s="32"/>
      <c r="E13" s="46">
        <f>+Notas!F17</f>
        <v>1001400.5300000001</v>
      </c>
      <c r="F13" s="47"/>
      <c r="G13" s="46">
        <v>315479.86</v>
      </c>
      <c r="H13" s="33"/>
      <c r="I13" s="31"/>
      <c r="K13" s="32"/>
      <c r="L13" s="49"/>
      <c r="M13" s="47"/>
      <c r="N13" s="49"/>
      <c r="O13" s="33"/>
      <c r="P13" s="25"/>
    </row>
    <row r="14" spans="1:17" ht="12" thickBot="1">
      <c r="B14" s="34"/>
      <c r="C14" s="26"/>
      <c r="D14" s="26"/>
      <c r="E14" s="26"/>
      <c r="F14" s="26"/>
      <c r="G14" s="26"/>
      <c r="H14" s="33"/>
      <c r="I14" s="31"/>
      <c r="J14" s="45" t="s">
        <v>7</v>
      </c>
      <c r="K14" s="32"/>
      <c r="L14" s="50">
        <f>L11</f>
        <v>3210367.5100000002</v>
      </c>
      <c r="M14" s="51"/>
      <c r="N14" s="50">
        <f>N11</f>
        <v>1998664.01</v>
      </c>
      <c r="O14" s="33"/>
      <c r="P14" s="25"/>
      <c r="Q14" s="53"/>
    </row>
    <row r="15" spans="1:17" ht="12" thickTop="1">
      <c r="B15" s="31" t="s">
        <v>6</v>
      </c>
      <c r="C15" s="32"/>
      <c r="D15" s="32"/>
      <c r="E15" s="48"/>
      <c r="F15" s="47"/>
      <c r="G15" s="48"/>
      <c r="H15" s="52"/>
      <c r="I15" s="31"/>
      <c r="J15" s="45"/>
      <c r="K15" s="32"/>
      <c r="L15" s="53"/>
      <c r="M15" s="47"/>
      <c r="N15" s="53"/>
      <c r="O15" s="33"/>
      <c r="P15" s="25"/>
      <c r="Q15" s="54"/>
    </row>
    <row r="16" spans="1:17">
      <c r="B16" s="31" t="s">
        <v>169</v>
      </c>
      <c r="C16" s="32"/>
      <c r="D16" s="47"/>
      <c r="E16" s="175">
        <f>+Notas!F37</f>
        <v>2643317.81</v>
      </c>
      <c r="F16" s="47"/>
      <c r="G16" s="46">
        <v>1993694.41</v>
      </c>
      <c r="H16" s="52"/>
      <c r="I16" s="31"/>
      <c r="J16" s="45" t="s">
        <v>8</v>
      </c>
      <c r="K16" s="32"/>
      <c r="L16" s="48"/>
      <c r="M16" s="47"/>
      <c r="N16" s="48"/>
      <c r="O16" s="33"/>
      <c r="P16" s="25"/>
    </row>
    <row r="17" spans="2:18">
      <c r="B17" s="31"/>
      <c r="C17" s="32"/>
      <c r="E17" s="48"/>
      <c r="F17" s="47"/>
      <c r="G17" s="48"/>
      <c r="H17" s="52"/>
      <c r="I17" s="31"/>
      <c r="L17" s="48"/>
      <c r="M17" s="47"/>
      <c r="N17" s="48"/>
      <c r="O17" s="33"/>
      <c r="P17" s="25"/>
    </row>
    <row r="18" spans="2:18" ht="13.5" customHeight="1">
      <c r="B18" s="31"/>
      <c r="C18" s="32"/>
      <c r="D18" s="47"/>
      <c r="E18" s="49"/>
      <c r="F18" s="47"/>
      <c r="G18" s="49"/>
      <c r="H18" s="52"/>
      <c r="I18" s="31"/>
      <c r="J18" s="32" t="s">
        <v>89</v>
      </c>
      <c r="K18" s="47"/>
      <c r="L18" s="49">
        <f>+Notas!F53</f>
        <v>150000</v>
      </c>
      <c r="M18" s="47"/>
      <c r="N18" s="49">
        <v>150000</v>
      </c>
      <c r="O18" s="33"/>
      <c r="P18" s="25"/>
      <c r="Q18" s="53"/>
    </row>
    <row r="19" spans="2:18" ht="12" thickBot="1">
      <c r="B19" s="44" t="s">
        <v>9</v>
      </c>
      <c r="C19" s="32"/>
      <c r="D19" s="32"/>
      <c r="E19" s="55">
        <f>+E13+E16</f>
        <v>3644718.3400000003</v>
      </c>
      <c r="F19" s="47"/>
      <c r="G19" s="55">
        <f>SUM(G13:G17)</f>
        <v>2309174.27</v>
      </c>
      <c r="H19" s="33"/>
      <c r="I19" s="31"/>
      <c r="J19" s="45" t="s">
        <v>90</v>
      </c>
      <c r="K19" s="32"/>
      <c r="L19" s="144">
        <f>SUM(L18)</f>
        <v>150000</v>
      </c>
      <c r="M19" s="47"/>
      <c r="N19" s="144">
        <f>SUM(N18)</f>
        <v>150000</v>
      </c>
      <c r="O19" s="33"/>
      <c r="P19" s="25"/>
      <c r="Q19" s="53"/>
    </row>
    <row r="20" spans="2:18" ht="9.75" customHeight="1" thickTop="1">
      <c r="B20" s="31"/>
      <c r="C20" s="32"/>
      <c r="D20" s="32"/>
      <c r="E20" s="46"/>
      <c r="F20" s="47"/>
      <c r="G20" s="46"/>
      <c r="H20" s="33"/>
      <c r="I20" s="31"/>
      <c r="J20" s="32"/>
      <c r="K20" s="32"/>
      <c r="L20" s="49"/>
      <c r="M20" s="47"/>
      <c r="N20" s="49"/>
      <c r="O20" s="33"/>
      <c r="P20" s="25"/>
    </row>
    <row r="21" spans="2:18" ht="15.75" customHeight="1" thickBot="1">
      <c r="B21" s="44" t="s">
        <v>10</v>
      </c>
      <c r="C21" s="32"/>
      <c r="D21" s="32"/>
      <c r="E21" s="47"/>
      <c r="F21" s="47"/>
      <c r="G21" s="47"/>
      <c r="H21" s="33"/>
      <c r="I21" s="31"/>
      <c r="J21" s="43" t="s">
        <v>11</v>
      </c>
      <c r="K21" s="32"/>
      <c r="L21" s="55">
        <f>+L14+L19</f>
        <v>3360367.5100000002</v>
      </c>
      <c r="M21" s="47"/>
      <c r="N21" s="55">
        <f>N14+N19</f>
        <v>2148664.0099999998</v>
      </c>
      <c r="O21" s="33"/>
      <c r="P21" s="25"/>
      <c r="Q21" s="53"/>
    </row>
    <row r="22" spans="2:18" ht="15.75" customHeight="1" thickTop="1">
      <c r="B22" s="31" t="s">
        <v>12</v>
      </c>
      <c r="C22" s="32"/>
      <c r="D22" s="32"/>
      <c r="E22" s="47"/>
      <c r="F22" s="47"/>
      <c r="G22" s="47"/>
      <c r="H22" s="33"/>
      <c r="I22" s="31"/>
      <c r="J22" s="32"/>
      <c r="K22" s="32"/>
      <c r="L22" s="48"/>
      <c r="M22" s="47"/>
      <c r="N22" s="48"/>
      <c r="O22" s="33"/>
      <c r="P22" s="25"/>
      <c r="Q22" s="53"/>
    </row>
    <row r="23" spans="2:18">
      <c r="B23" s="31" t="s">
        <v>13</v>
      </c>
      <c r="C23" s="32"/>
      <c r="D23" s="47"/>
      <c r="E23" s="46">
        <f>+'Anexo A'!I29</f>
        <v>8786097.1431999989</v>
      </c>
      <c r="F23" s="47"/>
      <c r="G23" s="46">
        <v>6135795.7999999998</v>
      </c>
      <c r="H23" s="33"/>
      <c r="I23" s="31"/>
      <c r="J23" s="43" t="s">
        <v>14</v>
      </c>
      <c r="K23" s="32"/>
      <c r="L23" s="48"/>
      <c r="M23" s="47"/>
      <c r="N23" s="48"/>
      <c r="O23" s="33"/>
      <c r="P23" s="25"/>
    </row>
    <row r="24" spans="2:18" ht="15.75" customHeight="1">
      <c r="B24" s="31"/>
      <c r="C24" s="32"/>
      <c r="D24" s="32"/>
      <c r="E24" s="56"/>
      <c r="F24" s="47"/>
      <c r="G24" s="56"/>
      <c r="H24" s="33"/>
      <c r="I24" s="31"/>
      <c r="J24" s="32"/>
      <c r="K24" s="32"/>
      <c r="L24" s="48"/>
      <c r="M24" s="47"/>
      <c r="N24" s="48"/>
      <c r="O24" s="33"/>
      <c r="P24" s="25"/>
    </row>
    <row r="25" spans="2:18" ht="12" thickBot="1">
      <c r="B25" s="44" t="s">
        <v>15</v>
      </c>
      <c r="C25" s="32"/>
      <c r="D25" s="32"/>
      <c r="E25" s="55">
        <f>E23</f>
        <v>8786097.1431999989</v>
      </c>
      <c r="F25" s="47"/>
      <c r="G25" s="55">
        <f>G23</f>
        <v>6135795.7999999998</v>
      </c>
      <c r="H25" s="33"/>
      <c r="I25" s="31"/>
      <c r="J25" s="32" t="s">
        <v>16</v>
      </c>
      <c r="K25" s="47"/>
      <c r="L25" s="46">
        <f>+E.Evol.P.N!E20</f>
        <v>9070447.9700000025</v>
      </c>
      <c r="M25" s="47"/>
      <c r="N25" s="46">
        <v>6296306.0599999996</v>
      </c>
      <c r="O25" s="33"/>
      <c r="P25" s="25"/>
      <c r="R25" s="57"/>
    </row>
    <row r="26" spans="2:18" ht="17.25" customHeight="1" thickTop="1">
      <c r="B26" s="31"/>
      <c r="C26" s="43"/>
      <c r="D26" s="32"/>
      <c r="E26" s="48"/>
      <c r="F26" s="47"/>
      <c r="G26" s="48"/>
      <c r="H26" s="33"/>
      <c r="I26" s="31"/>
      <c r="J26" s="32"/>
      <c r="K26" s="32"/>
      <c r="L26" s="49"/>
      <c r="M26" s="47"/>
      <c r="N26" s="49"/>
      <c r="O26" s="33"/>
      <c r="P26" s="25"/>
      <c r="Q26" s="53"/>
    </row>
    <row r="27" spans="2:18" ht="12" thickBot="1">
      <c r="B27" s="31"/>
      <c r="C27" s="43" t="s">
        <v>17</v>
      </c>
      <c r="D27" s="32"/>
      <c r="E27" s="55">
        <f>+E19+E25</f>
        <v>12430815.483199999</v>
      </c>
      <c r="F27" s="47"/>
      <c r="G27" s="55">
        <f>G19+G25</f>
        <v>8444970.0700000003</v>
      </c>
      <c r="H27" s="33"/>
      <c r="I27" s="31"/>
      <c r="J27" s="32"/>
      <c r="K27" s="43" t="s">
        <v>18</v>
      </c>
      <c r="L27" s="58">
        <f>+L21+L25</f>
        <v>12430815.480000002</v>
      </c>
      <c r="M27" s="47"/>
      <c r="N27" s="58">
        <f>N21+N25</f>
        <v>8444970.0700000003</v>
      </c>
      <c r="O27" s="33"/>
      <c r="P27" s="25"/>
      <c r="Q27" s="57"/>
    </row>
    <row r="28" spans="2:18" ht="12.75" thickTop="1" thickBot="1">
      <c r="B28" s="36"/>
      <c r="C28" s="37"/>
      <c r="D28" s="37"/>
      <c r="E28" s="37"/>
      <c r="F28" s="37"/>
      <c r="G28" s="59"/>
      <c r="H28" s="38"/>
      <c r="I28" s="36"/>
      <c r="J28" s="37"/>
      <c r="K28" s="37"/>
      <c r="L28" s="37"/>
      <c r="M28" s="37"/>
      <c r="N28" s="37"/>
      <c r="O28" s="38"/>
      <c r="P28" s="25"/>
    </row>
    <row r="29" spans="2:18">
      <c r="B29" s="60" t="s">
        <v>19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61"/>
      <c r="O29" s="25"/>
      <c r="P29" s="25"/>
    </row>
    <row r="30" spans="2:18">
      <c r="B30" s="25"/>
      <c r="C30" s="25"/>
      <c r="D30" s="25"/>
      <c r="E30" s="25"/>
      <c r="F30" s="25"/>
      <c r="G30" s="25"/>
      <c r="H30" s="25"/>
      <c r="I30" s="25"/>
      <c r="J30" s="179"/>
      <c r="K30" s="25"/>
      <c r="L30" s="25"/>
      <c r="M30" s="25"/>
      <c r="N30" s="25"/>
      <c r="O30" s="25"/>
      <c r="P30" s="25"/>
    </row>
    <row r="31" spans="2:18">
      <c r="B31" s="25"/>
      <c r="C31" s="25"/>
      <c r="D31" s="25"/>
      <c r="E31" s="25"/>
      <c r="F31" s="25"/>
      <c r="G31" s="25"/>
      <c r="H31" s="25"/>
      <c r="I31" s="25"/>
      <c r="J31" s="179"/>
      <c r="K31" s="179"/>
      <c r="L31" s="179"/>
      <c r="M31" s="25"/>
      <c r="N31" s="25"/>
      <c r="O31" s="25"/>
      <c r="P31" s="25"/>
    </row>
    <row r="32" spans="2:18">
      <c r="B32" s="25"/>
      <c r="C32" s="25"/>
      <c r="D32" s="25"/>
      <c r="E32" s="25"/>
      <c r="F32" s="25"/>
      <c r="G32" s="25"/>
      <c r="H32" s="25"/>
      <c r="I32" s="25"/>
      <c r="J32" s="25"/>
      <c r="K32" s="179"/>
      <c r="L32" s="25"/>
      <c r="M32" s="25"/>
      <c r="N32" s="179"/>
      <c r="O32" s="25"/>
      <c r="P32" s="25"/>
      <c r="Q32" s="57"/>
    </row>
    <row r="33" spans="1:16">
      <c r="B33" s="25"/>
      <c r="C33" s="25"/>
      <c r="D33" s="25"/>
      <c r="E33" s="25"/>
      <c r="F33" s="25"/>
      <c r="G33" s="179"/>
      <c r="H33" s="25"/>
      <c r="I33" s="25"/>
      <c r="J33" s="25"/>
      <c r="K33" s="179"/>
      <c r="L33" s="25"/>
      <c r="M33" s="25"/>
      <c r="N33" s="25"/>
      <c r="O33" s="25"/>
      <c r="P33" s="25"/>
    </row>
    <row r="34" spans="1:16" ht="13.5">
      <c r="B34" s="24" t="s">
        <v>154</v>
      </c>
      <c r="C34" s="142"/>
      <c r="D34" s="143"/>
      <c r="E34" s="143"/>
      <c r="F34" s="25"/>
      <c r="I34" s="247" t="s">
        <v>241</v>
      </c>
      <c r="J34" s="152"/>
      <c r="L34" s="91" t="s">
        <v>246</v>
      </c>
      <c r="M34" s="62"/>
      <c r="O34" s="25"/>
      <c r="P34" s="25"/>
    </row>
    <row r="35" spans="1:16" ht="12.75">
      <c r="B35" s="24" t="s">
        <v>221</v>
      </c>
      <c r="D35" s="62"/>
      <c r="E35" s="25"/>
      <c r="F35" s="25"/>
      <c r="I35" s="174" t="s">
        <v>20</v>
      </c>
      <c r="J35" s="205"/>
      <c r="K35" s="164"/>
      <c r="L35" s="91" t="s">
        <v>238</v>
      </c>
      <c r="M35" s="62"/>
      <c r="O35" s="25"/>
      <c r="P35" s="25"/>
    </row>
    <row r="36" spans="1:16" ht="12.75">
      <c r="B36" s="24" t="s">
        <v>155</v>
      </c>
      <c r="C36" s="62"/>
      <c r="E36" s="25"/>
      <c r="F36" s="25"/>
      <c r="G36" s="25"/>
      <c r="H36" s="25"/>
      <c r="I36" s="91"/>
      <c r="J36" s="205"/>
      <c r="K36" s="62"/>
      <c r="M36" s="147"/>
      <c r="N36" s="147"/>
      <c r="O36" s="25"/>
      <c r="P36" s="25"/>
    </row>
    <row r="37" spans="1:16" ht="12.75">
      <c r="A37" s="24" t="s">
        <v>219</v>
      </c>
      <c r="B37" s="91"/>
      <c r="C37" s="62"/>
      <c r="D37" s="62"/>
      <c r="F37" s="25"/>
      <c r="G37" s="25"/>
      <c r="H37" s="25"/>
      <c r="I37" s="91"/>
      <c r="J37" s="205"/>
      <c r="K37" s="233"/>
      <c r="L37" s="62"/>
      <c r="M37" s="148"/>
      <c r="N37" s="148"/>
      <c r="O37" s="25"/>
      <c r="P37" s="25"/>
    </row>
    <row r="38" spans="1:16" ht="12.75">
      <c r="A38" s="24" t="s">
        <v>220</v>
      </c>
      <c r="B38" s="91"/>
      <c r="C38" s="62"/>
      <c r="D38" s="62"/>
      <c r="F38" s="25"/>
      <c r="G38" s="25"/>
      <c r="H38" s="25"/>
      <c r="I38" s="91"/>
      <c r="K38" s="62"/>
      <c r="L38" s="62"/>
      <c r="M38" s="148"/>
      <c r="N38" s="148"/>
      <c r="O38" s="25"/>
      <c r="P38" s="25"/>
    </row>
    <row r="39" spans="1:16">
      <c r="B39" s="25"/>
      <c r="D39" s="25"/>
      <c r="E39" s="25"/>
      <c r="F39" s="25"/>
      <c r="G39" s="25"/>
      <c r="H39" s="25"/>
      <c r="I39" s="25"/>
      <c r="J39" s="25"/>
      <c r="K39" s="179"/>
      <c r="L39" s="25"/>
      <c r="M39" s="25"/>
      <c r="N39" s="25"/>
      <c r="O39" s="25"/>
      <c r="P39" s="25"/>
    </row>
    <row r="40" spans="1:16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</sheetData>
  <phoneticPr fontId="2" type="noConversion"/>
  <printOptions horizontalCentered="1"/>
  <pageMargins left="0.75" right="0.75" top="0.77" bottom="1" header="0.39370078740157483" footer="0"/>
  <pageSetup paperSize="9" scale="94" orientation="landscape" horizontalDpi="96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opLeftCell="A31" workbookViewId="0">
      <selection activeCell="M17" sqref="M17:M22"/>
    </sheetView>
  </sheetViews>
  <sheetFormatPr baseColWidth="10" defaultRowHeight="12.75"/>
  <cols>
    <col min="1" max="1" width="3.42578125" customWidth="1"/>
    <col min="2" max="2" width="8.28515625" customWidth="1"/>
    <col min="3" max="3" width="35" customWidth="1"/>
    <col min="4" max="4" width="5.28515625" customWidth="1"/>
    <col min="5" max="5" width="8.140625" customWidth="1"/>
    <col min="6" max="6" width="14.85546875" customWidth="1"/>
    <col min="7" max="7" width="7.7109375" customWidth="1"/>
    <col min="8" max="8" width="11.85546875" customWidth="1"/>
    <col min="9" max="10" width="3.42578125" customWidth="1"/>
    <col min="11" max="11" width="1.42578125" customWidth="1"/>
    <col min="12" max="12" width="8.42578125" customWidth="1"/>
    <col min="13" max="13" width="18" customWidth="1"/>
  </cols>
  <sheetData>
    <row r="1" spans="1:14" ht="13.5" thickBot="1">
      <c r="A1" s="2"/>
      <c r="B1" s="2"/>
      <c r="C1" s="2"/>
      <c r="D1" s="2"/>
      <c r="E1" s="2"/>
      <c r="F1" s="2"/>
      <c r="G1" s="2"/>
      <c r="H1" s="63"/>
      <c r="I1" s="2"/>
      <c r="J1" s="2"/>
      <c r="K1" s="2"/>
      <c r="L1" s="2"/>
    </row>
    <row r="2" spans="1:14" ht="35.25" customHeight="1">
      <c r="A2" s="2"/>
      <c r="B2" s="177"/>
      <c r="C2" s="3"/>
      <c r="D2" s="188" t="s">
        <v>210</v>
      </c>
      <c r="E2" s="4"/>
      <c r="F2" s="4"/>
      <c r="G2" s="4"/>
      <c r="H2" s="4"/>
      <c r="I2" s="10"/>
      <c r="J2" s="6"/>
      <c r="K2" s="6"/>
      <c r="L2" s="2"/>
    </row>
    <row r="3" spans="1:14" ht="15.75" customHeight="1">
      <c r="A3" s="2"/>
      <c r="B3" s="7"/>
      <c r="C3" s="6"/>
      <c r="D3" s="6"/>
      <c r="E3" s="64"/>
      <c r="F3" s="14"/>
      <c r="G3" s="14"/>
      <c r="H3" s="6"/>
      <c r="I3" s="12"/>
      <c r="J3" s="6"/>
      <c r="K3" s="6"/>
      <c r="L3" s="2"/>
    </row>
    <row r="4" spans="1:14" ht="15">
      <c r="A4" s="2"/>
      <c r="B4" s="65"/>
      <c r="C4" s="1"/>
      <c r="D4" s="246" t="s">
        <v>248</v>
      </c>
      <c r="E4" s="1"/>
      <c r="F4" s="6"/>
      <c r="G4" s="6"/>
      <c r="H4" s="6"/>
      <c r="I4" s="12"/>
      <c r="J4" s="6"/>
      <c r="K4" s="6"/>
      <c r="L4" s="2"/>
    </row>
    <row r="5" spans="1:14" ht="15">
      <c r="A5" s="2"/>
      <c r="B5" s="5"/>
      <c r="C5" s="6"/>
      <c r="D5" s="6"/>
      <c r="E5" s="6"/>
      <c r="F5" s="6"/>
      <c r="G5" s="6"/>
      <c r="H5" s="6"/>
      <c r="I5" s="12"/>
      <c r="J5" s="6"/>
      <c r="K5" s="6"/>
      <c r="L5" s="2"/>
    </row>
    <row r="6" spans="1:14" ht="15">
      <c r="A6" s="2"/>
      <c r="B6" s="7" t="s">
        <v>21</v>
      </c>
      <c r="C6" s="1"/>
      <c r="D6" s="189" t="s">
        <v>22</v>
      </c>
      <c r="E6" s="1"/>
      <c r="F6" s="6"/>
      <c r="G6" s="6"/>
      <c r="H6" s="6"/>
      <c r="I6" s="12"/>
      <c r="J6" s="6"/>
      <c r="K6" s="6"/>
      <c r="L6" s="2"/>
    </row>
    <row r="7" spans="1:14" ht="15.75" thickBot="1">
      <c r="A7" s="2"/>
      <c r="B7" s="8"/>
      <c r="C7" s="9"/>
      <c r="D7" s="19"/>
      <c r="E7" s="9"/>
      <c r="F7" s="9"/>
      <c r="G7" s="9"/>
      <c r="H7" s="9"/>
      <c r="I7" s="20"/>
      <c r="J7" s="6"/>
      <c r="K7" s="6"/>
      <c r="L7" s="2"/>
    </row>
    <row r="8" spans="1:14" ht="15.75" thickBot="1">
      <c r="A8" s="2"/>
      <c r="B8" s="66"/>
      <c r="C8" s="67"/>
      <c r="D8" s="67"/>
      <c r="E8" s="67"/>
      <c r="F8" s="68">
        <v>2018</v>
      </c>
      <c r="G8" s="67"/>
      <c r="H8" s="68">
        <v>2017</v>
      </c>
      <c r="I8" s="69"/>
      <c r="J8" s="6"/>
      <c r="K8" s="6"/>
      <c r="L8" s="2"/>
    </row>
    <row r="9" spans="1:14" ht="24" customHeight="1">
      <c r="A9" s="2"/>
      <c r="B9" s="70" t="s">
        <v>23</v>
      </c>
      <c r="C9" s="4"/>
      <c r="D9" s="4"/>
      <c r="E9" s="4"/>
      <c r="F9" s="71"/>
      <c r="G9" s="71"/>
      <c r="H9" s="71"/>
      <c r="I9" s="72"/>
      <c r="J9" s="73"/>
      <c r="K9" s="6"/>
      <c r="L9" s="2"/>
    </row>
    <row r="10" spans="1:14" ht="16.5" customHeight="1">
      <c r="A10" s="146"/>
      <c r="B10" s="145"/>
      <c r="C10" s="6" t="s">
        <v>91</v>
      </c>
      <c r="D10" s="6"/>
      <c r="E10" s="6"/>
      <c r="F10" s="17">
        <f>+Notas!F64</f>
        <v>10379849.930000002</v>
      </c>
      <c r="G10" s="15"/>
      <c r="H10" s="17">
        <v>7604005.5999999996</v>
      </c>
      <c r="I10" s="12"/>
      <c r="J10" s="73"/>
      <c r="K10" s="6"/>
      <c r="L10" s="2"/>
    </row>
    <row r="11" spans="1:14" ht="15">
      <c r="A11" s="2"/>
      <c r="B11" s="5"/>
      <c r="C11" s="6" t="s">
        <v>102</v>
      </c>
      <c r="D11" s="6"/>
      <c r="E11" s="74"/>
      <c r="F11" s="75">
        <f>+Notas!F71</f>
        <v>2015958.08</v>
      </c>
      <c r="G11" s="15"/>
      <c r="H11" s="75">
        <v>896034</v>
      </c>
      <c r="I11" s="12"/>
      <c r="J11" s="73"/>
      <c r="K11" s="6"/>
      <c r="L11" s="76"/>
    </row>
    <row r="12" spans="1:14" ht="15">
      <c r="A12" s="2"/>
      <c r="B12" s="5"/>
      <c r="C12" s="6" t="s">
        <v>107</v>
      </c>
      <c r="D12" s="6"/>
      <c r="E12" s="6"/>
      <c r="F12" s="75">
        <f>+Notas!F77</f>
        <v>4156251.27</v>
      </c>
      <c r="G12" s="15"/>
      <c r="H12" s="75">
        <v>3542471.85</v>
      </c>
      <c r="I12" s="12"/>
      <c r="J12" s="73"/>
      <c r="K12" s="6"/>
      <c r="L12" s="2"/>
    </row>
    <row r="13" spans="1:14" ht="15">
      <c r="A13" s="2"/>
      <c r="B13" s="77"/>
      <c r="C13" s="214" t="s">
        <v>193</v>
      </c>
      <c r="D13" s="6"/>
      <c r="E13" s="6"/>
      <c r="F13" s="17">
        <v>0</v>
      </c>
      <c r="G13" s="15"/>
      <c r="H13" s="17">
        <v>0</v>
      </c>
      <c r="I13" s="12"/>
      <c r="J13" s="73"/>
      <c r="K13" s="6"/>
      <c r="L13" s="2"/>
      <c r="M13" s="209"/>
      <c r="N13" s="232"/>
    </row>
    <row r="14" spans="1:14" ht="18" customHeight="1">
      <c r="A14" s="2"/>
      <c r="B14" s="5"/>
      <c r="C14" s="6"/>
      <c r="D14" s="6"/>
      <c r="E14" s="6"/>
      <c r="F14" s="78">
        <f>SUM(F10:F13)</f>
        <v>16552059.280000001</v>
      </c>
      <c r="G14" s="15"/>
      <c r="H14" s="78">
        <f>SUM(H10:H13)</f>
        <v>12042511.449999999</v>
      </c>
      <c r="I14" s="12"/>
      <c r="J14" s="73"/>
      <c r="K14" s="6"/>
      <c r="L14" s="2"/>
      <c r="M14" s="18"/>
    </row>
    <row r="15" spans="1:14" ht="15">
      <c r="A15" s="2"/>
      <c r="B15" s="5"/>
      <c r="C15" s="6"/>
      <c r="D15" s="6"/>
      <c r="E15" s="6"/>
      <c r="F15" s="16"/>
      <c r="G15" s="15"/>
      <c r="H15" s="16"/>
      <c r="I15" s="12"/>
      <c r="J15" s="73"/>
      <c r="K15" s="6"/>
      <c r="L15" s="2"/>
    </row>
    <row r="16" spans="1:14" ht="15">
      <c r="A16" s="2"/>
      <c r="B16" s="11" t="s">
        <v>25</v>
      </c>
      <c r="C16" s="6"/>
      <c r="D16" s="6"/>
      <c r="E16" s="6"/>
      <c r="F16" s="15"/>
      <c r="G16" s="15"/>
      <c r="H16" s="15"/>
      <c r="I16" s="12"/>
      <c r="J16" s="73"/>
      <c r="K16" s="6"/>
      <c r="L16" s="2"/>
      <c r="M16" s="17"/>
    </row>
    <row r="17" spans="1:15" ht="15">
      <c r="A17" s="2"/>
      <c r="B17" s="5"/>
      <c r="C17" s="6" t="s">
        <v>139</v>
      </c>
      <c r="D17" s="6"/>
      <c r="E17" s="6"/>
      <c r="F17" s="17">
        <f>+Notas!F119</f>
        <v>9057846.4399999976</v>
      </c>
      <c r="G17" s="15"/>
      <c r="H17" s="17">
        <v>7106802.1500000004</v>
      </c>
      <c r="I17" s="12"/>
      <c r="J17" s="73"/>
      <c r="K17" s="6"/>
      <c r="L17" s="2"/>
      <c r="M17" s="17"/>
      <c r="O17" s="17"/>
    </row>
    <row r="18" spans="1:15" ht="15">
      <c r="A18" s="2"/>
      <c r="B18" s="5"/>
      <c r="C18" s="6" t="s">
        <v>140</v>
      </c>
      <c r="D18" s="6"/>
      <c r="E18" s="6"/>
      <c r="F18" s="17">
        <f>+Notas!F130</f>
        <v>5933463.2300000004</v>
      </c>
      <c r="G18" s="15"/>
      <c r="H18" s="17">
        <v>4579751.88</v>
      </c>
      <c r="I18" s="12"/>
      <c r="J18" s="73"/>
      <c r="K18" s="6"/>
      <c r="L18" s="2"/>
      <c r="M18" s="17"/>
    </row>
    <row r="19" spans="1:15" ht="15">
      <c r="A19" s="2"/>
      <c r="B19" s="5"/>
      <c r="C19" s="6" t="s">
        <v>141</v>
      </c>
      <c r="D19" s="6"/>
      <c r="E19" s="79"/>
      <c r="F19" s="17">
        <f>+Notas!F136</f>
        <v>419053.43</v>
      </c>
      <c r="G19" s="15"/>
      <c r="H19" s="245">
        <v>348018.38</v>
      </c>
      <c r="I19" s="12"/>
      <c r="J19" s="73"/>
      <c r="K19" s="6"/>
      <c r="L19" s="2"/>
      <c r="M19" s="17"/>
    </row>
    <row r="20" spans="1:15" ht="18" customHeight="1">
      <c r="A20" s="2"/>
      <c r="B20" s="5"/>
      <c r="C20" s="6"/>
      <c r="D20" s="6"/>
      <c r="E20" s="82"/>
      <c r="F20" s="83">
        <f>SUM(F17:F19)</f>
        <v>15410363.099999998</v>
      </c>
      <c r="G20" s="15"/>
      <c r="H20" s="84">
        <f>SUM(H17:H19)</f>
        <v>12034572.410000002</v>
      </c>
      <c r="I20" s="12"/>
      <c r="J20" s="73"/>
      <c r="K20" s="6"/>
      <c r="L20" s="2"/>
    </row>
    <row r="21" spans="1:15" ht="18" customHeight="1">
      <c r="A21" s="2"/>
      <c r="B21" s="5"/>
      <c r="C21" s="6"/>
      <c r="D21" s="6"/>
      <c r="E21" s="80"/>
      <c r="F21" s="16"/>
      <c r="G21" s="15"/>
      <c r="H21" s="16"/>
      <c r="I21" s="85"/>
      <c r="J21" s="73"/>
      <c r="K21" s="6"/>
      <c r="L21" s="32"/>
      <c r="M21" s="17"/>
    </row>
    <row r="22" spans="1:15" ht="15.75" thickBot="1">
      <c r="A22" s="2"/>
      <c r="B22" s="5"/>
      <c r="C22" s="13" t="s">
        <v>137</v>
      </c>
      <c r="D22" s="6"/>
      <c r="E22" s="80"/>
      <c r="F22" s="87">
        <f>+F14-F20</f>
        <v>1141696.1800000034</v>
      </c>
      <c r="G22" s="15"/>
      <c r="H22" s="87">
        <f>H14-H20</f>
        <v>7939.0399999972433</v>
      </c>
      <c r="I22" s="85"/>
      <c r="J22" s="73"/>
      <c r="K22" s="6"/>
      <c r="L22" s="81"/>
      <c r="M22" s="17"/>
    </row>
    <row r="23" spans="1:15" ht="15.75" thickTop="1">
      <c r="A23" s="2"/>
      <c r="B23" s="5"/>
      <c r="C23" s="13"/>
      <c r="D23" s="6"/>
      <c r="E23" s="80"/>
      <c r="F23" s="182"/>
      <c r="G23" s="15"/>
      <c r="H23" s="182"/>
      <c r="I23" s="85"/>
      <c r="J23" s="73"/>
      <c r="K23" s="6"/>
      <c r="L23" s="2"/>
      <c r="M23" s="17"/>
    </row>
    <row r="24" spans="1:15" ht="15">
      <c r="A24" s="2"/>
      <c r="B24" s="11" t="s">
        <v>153</v>
      </c>
      <c r="C24" s="13"/>
      <c r="D24" s="6"/>
      <c r="E24" s="80"/>
      <c r="F24" s="182"/>
      <c r="G24" s="15"/>
      <c r="H24" s="182"/>
      <c r="I24" s="85"/>
      <c r="J24" s="73"/>
      <c r="K24" s="6"/>
      <c r="L24" s="2"/>
      <c r="M24" s="17"/>
    </row>
    <row r="25" spans="1:15" ht="15">
      <c r="A25" s="2"/>
      <c r="B25" s="5"/>
      <c r="C25" s="6"/>
      <c r="D25" s="6"/>
      <c r="E25" s="80"/>
      <c r="F25" s="16"/>
      <c r="G25" s="15"/>
      <c r="H25" s="16"/>
      <c r="I25" s="85"/>
      <c r="J25" s="73"/>
      <c r="K25" s="6"/>
      <c r="L25" s="2"/>
      <c r="M25" s="17"/>
    </row>
    <row r="26" spans="1:15" ht="15">
      <c r="A26" s="2"/>
      <c r="B26" s="5"/>
      <c r="C26" s="6" t="s">
        <v>167</v>
      </c>
      <c r="D26" s="6"/>
      <c r="E26" s="80"/>
      <c r="F26" s="16">
        <f>+Notas!F92</f>
        <v>1632445.73</v>
      </c>
      <c r="G26" s="15"/>
      <c r="H26" s="16">
        <v>1370716.64</v>
      </c>
      <c r="I26" s="85"/>
      <c r="J26" s="73"/>
      <c r="K26" s="6"/>
      <c r="L26" s="2"/>
    </row>
    <row r="27" spans="1:15" ht="15">
      <c r="A27" s="2"/>
      <c r="B27" s="5"/>
      <c r="C27" s="6"/>
      <c r="D27" s="6"/>
      <c r="E27" s="80"/>
      <c r="F27" s="16"/>
      <c r="G27" s="15"/>
      <c r="H27" s="16"/>
      <c r="I27" s="85"/>
      <c r="J27" s="73"/>
      <c r="K27" s="6"/>
      <c r="L27" s="2"/>
    </row>
    <row r="28" spans="1:15" ht="19.5" customHeight="1" thickBot="1">
      <c r="A28" s="2"/>
      <c r="B28" s="11"/>
      <c r="C28" s="6"/>
      <c r="D28" s="6"/>
      <c r="E28" s="86"/>
      <c r="F28" s="183">
        <v>0</v>
      </c>
      <c r="G28" s="15"/>
      <c r="H28" s="184">
        <v>0</v>
      </c>
      <c r="I28" s="85"/>
      <c r="J28" s="1"/>
      <c r="K28" s="6"/>
      <c r="L28" s="81"/>
      <c r="M28" s="17"/>
    </row>
    <row r="29" spans="1:15" ht="19.5" customHeight="1" thickBot="1">
      <c r="A29" s="2"/>
      <c r="B29" s="11"/>
      <c r="C29" s="6"/>
      <c r="D29" s="6"/>
      <c r="E29" s="86"/>
      <c r="F29" s="133"/>
      <c r="G29" s="15"/>
      <c r="H29" s="17"/>
      <c r="I29" s="85"/>
      <c r="J29" s="1"/>
      <c r="K29" s="6"/>
      <c r="L29" s="81"/>
      <c r="M29" s="17"/>
    </row>
    <row r="30" spans="1:15" ht="15.75" thickBot="1">
      <c r="A30" s="2"/>
      <c r="B30" s="5"/>
      <c r="C30" s="13" t="s">
        <v>138</v>
      </c>
      <c r="D30" s="6"/>
      <c r="E30" s="6"/>
      <c r="F30" s="185">
        <f>+F22+F26</f>
        <v>2774141.9100000034</v>
      </c>
      <c r="G30" s="74"/>
      <c r="H30" s="186">
        <f>+H22+H26</f>
        <v>1378655.6799999971</v>
      </c>
      <c r="I30" s="85"/>
      <c r="J30" s="73"/>
      <c r="K30" s="6"/>
      <c r="L30" s="81"/>
    </row>
    <row r="31" spans="1:15" ht="15">
      <c r="A31" s="2"/>
      <c r="B31" s="5"/>
      <c r="C31" s="13"/>
      <c r="D31" s="6"/>
      <c r="E31" s="6"/>
      <c r="F31" s="182"/>
      <c r="G31" s="74"/>
      <c r="H31" s="187"/>
      <c r="I31" s="85"/>
      <c r="J31" s="73"/>
      <c r="K31" s="6"/>
      <c r="L31" s="81"/>
    </row>
    <row r="32" spans="1:15" ht="15.75" thickBot="1">
      <c r="A32" s="2"/>
      <c r="B32" s="8"/>
      <c r="C32" s="9"/>
      <c r="D32" s="9"/>
      <c r="E32" s="9"/>
      <c r="F32" s="9"/>
      <c r="G32" s="9"/>
      <c r="H32" s="88"/>
      <c r="I32" s="20"/>
      <c r="J32" s="6"/>
      <c r="K32" s="6"/>
      <c r="L32" s="2"/>
    </row>
    <row r="33" spans="1:12">
      <c r="A33" s="2"/>
      <c r="B33" s="2"/>
      <c r="C33" s="2"/>
      <c r="D33" s="2"/>
      <c r="E33" s="2"/>
      <c r="F33" s="2"/>
      <c r="G33" s="2"/>
      <c r="H33" s="80"/>
      <c r="I33" s="2"/>
      <c r="J33" s="2"/>
      <c r="K33" s="2"/>
      <c r="L33" s="2"/>
    </row>
    <row r="34" spans="1:12" ht="14.25">
      <c r="A34" s="2"/>
      <c r="B34" s="21" t="s">
        <v>26</v>
      </c>
      <c r="C34" s="2"/>
      <c r="D34" s="2"/>
      <c r="E34" s="2"/>
      <c r="F34" s="2"/>
      <c r="G34" s="2"/>
      <c r="H34" s="80"/>
      <c r="I34" s="2"/>
      <c r="J34" s="2"/>
      <c r="K34" s="2"/>
      <c r="L34" s="2"/>
    </row>
    <row r="35" spans="1:12" ht="14.25">
      <c r="A35" s="2"/>
      <c r="B35" s="21" t="s">
        <v>27</v>
      </c>
      <c r="C35" s="2"/>
      <c r="D35" s="2"/>
      <c r="E35" s="2"/>
      <c r="F35" s="2"/>
      <c r="G35" s="2"/>
      <c r="H35" s="86"/>
      <c r="I35" s="2"/>
      <c r="J35" s="2"/>
      <c r="K35" s="2"/>
      <c r="L35" s="2"/>
    </row>
    <row r="36" spans="1:12" ht="25.5" customHeight="1">
      <c r="A36" s="2"/>
      <c r="B36" s="2"/>
      <c r="C36" s="2"/>
      <c r="D36" s="2"/>
      <c r="E36" s="2"/>
      <c r="F36" s="81"/>
      <c r="G36" s="2"/>
      <c r="H36" s="89"/>
      <c r="I36" s="2"/>
      <c r="J36" s="2"/>
      <c r="K36" s="2"/>
      <c r="L36" s="2"/>
    </row>
    <row r="37" spans="1:12" ht="51" customHeight="1">
      <c r="A37" s="2"/>
      <c r="B37" s="2"/>
      <c r="C37" s="2"/>
      <c r="D37" s="2"/>
      <c r="E37" s="2"/>
      <c r="F37" s="2"/>
      <c r="G37" s="2"/>
      <c r="H37" s="89"/>
      <c r="I37" s="2"/>
      <c r="J37" s="2"/>
      <c r="K37" s="2"/>
      <c r="L37" s="2"/>
    </row>
    <row r="38" spans="1:12" ht="57" customHeight="1">
      <c r="A38" s="2"/>
      <c r="B38" s="2"/>
      <c r="C38" s="2"/>
      <c r="D38" s="2"/>
      <c r="E38" s="2"/>
      <c r="F38" s="2"/>
      <c r="G38" s="2"/>
      <c r="H38" s="89"/>
      <c r="I38" s="2"/>
      <c r="J38" s="2"/>
      <c r="K38" s="2"/>
      <c r="L38" s="2"/>
    </row>
    <row r="39" spans="1:12" ht="13.5">
      <c r="A39" s="24"/>
      <c r="B39" s="24"/>
      <c r="C39" s="91" t="s">
        <v>165</v>
      </c>
      <c r="D39" s="205"/>
      <c r="E39" s="148"/>
      <c r="F39" s="247" t="s">
        <v>241</v>
      </c>
      <c r="G39" s="152"/>
      <c r="H39" s="91" t="s">
        <v>246</v>
      </c>
      <c r="J39" s="2"/>
      <c r="K39" s="2"/>
      <c r="L39" s="2"/>
    </row>
    <row r="40" spans="1:12">
      <c r="A40" s="24"/>
      <c r="B40" s="24"/>
      <c r="C40" s="91" t="s">
        <v>164</v>
      </c>
      <c r="D40" s="205"/>
      <c r="E40" s="148"/>
      <c r="F40" s="174" t="s">
        <v>20</v>
      </c>
      <c r="G40" s="62"/>
      <c r="H40" s="91" t="s">
        <v>238</v>
      </c>
      <c r="I40" s="24"/>
      <c r="K40" s="2"/>
      <c r="L40" s="2"/>
    </row>
    <row r="41" spans="1:12">
      <c r="A41" s="24"/>
      <c r="B41" s="24"/>
      <c r="C41" s="91" t="s">
        <v>155</v>
      </c>
      <c r="D41" s="205"/>
      <c r="E41" s="62"/>
      <c r="F41" s="24"/>
      <c r="G41" s="147"/>
      <c r="H41" s="147"/>
      <c r="I41" s="2"/>
      <c r="J41" s="2"/>
      <c r="K41" s="2"/>
      <c r="L41" s="2"/>
    </row>
    <row r="42" spans="1:12">
      <c r="A42" s="24"/>
      <c r="B42" s="91"/>
      <c r="C42" s="91" t="s">
        <v>171</v>
      </c>
      <c r="D42" s="205"/>
      <c r="E42" s="62"/>
      <c r="F42" s="62"/>
      <c r="G42" s="148"/>
      <c r="H42" s="148"/>
      <c r="I42" s="2"/>
      <c r="J42" s="2"/>
      <c r="K42" s="2"/>
      <c r="L42" s="2"/>
    </row>
    <row r="43" spans="1:12">
      <c r="A43" s="24" t="s">
        <v>156</v>
      </c>
      <c r="B43" s="91"/>
      <c r="C43" s="91" t="s">
        <v>172</v>
      </c>
      <c r="D43" s="24"/>
      <c r="E43" s="62"/>
      <c r="F43" s="62"/>
      <c r="G43" s="148"/>
      <c r="H43" s="148"/>
      <c r="I43" s="2"/>
      <c r="J43" s="2"/>
      <c r="K43" s="2"/>
      <c r="L43" s="2"/>
    </row>
    <row r="44" spans="1:12">
      <c r="A44" s="2"/>
      <c r="B44" s="62"/>
      <c r="C44" s="25"/>
      <c r="D44" s="62"/>
      <c r="E44" s="62"/>
      <c r="F44" s="2"/>
      <c r="G44" s="2"/>
      <c r="H44" s="80"/>
      <c r="I44" s="2"/>
      <c r="J44" s="2"/>
      <c r="K44" s="2"/>
      <c r="L44" s="2"/>
    </row>
    <row r="45" spans="1:12">
      <c r="A45" s="2"/>
      <c r="B45" s="2"/>
      <c r="C45" s="2"/>
      <c r="D45" s="2"/>
      <c r="E45" s="2"/>
      <c r="F45" s="2"/>
      <c r="G45" s="2"/>
      <c r="H45" s="86"/>
      <c r="I45" s="2"/>
      <c r="J45" s="2"/>
      <c r="K45" s="2"/>
      <c r="L45" s="2"/>
    </row>
    <row r="46" spans="1:12">
      <c r="A46" s="2"/>
      <c r="L46" s="2"/>
    </row>
    <row r="47" spans="1:12">
      <c r="L47" s="2"/>
    </row>
    <row r="48" spans="1:12">
      <c r="L48" s="2"/>
    </row>
    <row r="49" spans="12:12">
      <c r="L49" s="2"/>
    </row>
    <row r="50" spans="12:12">
      <c r="L50" s="2"/>
    </row>
    <row r="51" spans="12:12">
      <c r="L51" s="2"/>
    </row>
    <row r="52" spans="12:12">
      <c r="L52" s="2"/>
    </row>
    <row r="53" spans="12:12">
      <c r="L53" s="2"/>
    </row>
    <row r="54" spans="12:12">
      <c r="L54" s="2"/>
    </row>
    <row r="55" spans="12:12">
      <c r="L55" s="2"/>
    </row>
    <row r="56" spans="12:12">
      <c r="L56" s="2"/>
    </row>
    <row r="57" spans="12:12">
      <c r="L57" s="2"/>
    </row>
    <row r="58" spans="12:12">
      <c r="L58" s="2"/>
    </row>
    <row r="59" spans="12:12">
      <c r="L59" s="2"/>
    </row>
    <row r="60" spans="12:12">
      <c r="L60" s="2"/>
    </row>
    <row r="61" spans="12:12">
      <c r="L61" s="2"/>
    </row>
    <row r="62" spans="12:12">
      <c r="L62" s="2"/>
    </row>
    <row r="63" spans="12:12">
      <c r="L63" s="2"/>
    </row>
    <row r="64" spans="12:12">
      <c r="L64" s="2"/>
    </row>
    <row r="65" spans="12:12">
      <c r="L65" s="2"/>
    </row>
    <row r="66" spans="12:12">
      <c r="L66" s="2"/>
    </row>
    <row r="67" spans="12:12">
      <c r="L67" s="2"/>
    </row>
    <row r="68" spans="12:12">
      <c r="L68" s="2"/>
    </row>
    <row r="69" spans="12:12">
      <c r="L69" s="2"/>
    </row>
    <row r="70" spans="12:12">
      <c r="L70" s="2"/>
    </row>
    <row r="71" spans="12:12">
      <c r="L71" s="2"/>
    </row>
    <row r="72" spans="12:12">
      <c r="L72" s="2"/>
    </row>
  </sheetData>
  <phoneticPr fontId="2" type="noConversion"/>
  <printOptions horizontalCentered="1"/>
  <pageMargins left="0.54" right="0.75" top="0.6" bottom="1" header="0" footer="0"/>
  <pageSetup paperSize="9" scale="70" orientation="portrait" horizontalDpi="96" verticalDpi="96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="85" zoomScaleNormal="85" workbookViewId="0">
      <selection activeCell="H39" sqref="H39"/>
    </sheetView>
  </sheetViews>
  <sheetFormatPr baseColWidth="10" defaultRowHeight="11.25"/>
  <cols>
    <col min="1" max="1" width="1.85546875" style="24" customWidth="1"/>
    <col min="2" max="2" width="33.42578125" style="24" customWidth="1"/>
    <col min="3" max="3" width="21" style="24" customWidth="1"/>
    <col min="4" max="4" width="21.42578125" style="24" customWidth="1"/>
    <col min="5" max="5" width="26.85546875" style="24" customWidth="1"/>
    <col min="6" max="6" width="20" style="24" customWidth="1"/>
    <col min="7" max="7" width="3.5703125" style="24" customWidth="1"/>
    <col min="8" max="8" width="16" style="24" customWidth="1"/>
    <col min="9" max="9" width="17.140625" style="24" customWidth="1"/>
    <col min="10" max="16384" width="11.42578125" style="24"/>
  </cols>
  <sheetData>
    <row r="1" spans="2:12">
      <c r="B1" s="27"/>
      <c r="C1" s="28"/>
      <c r="D1" s="28"/>
      <c r="E1" s="28"/>
      <c r="F1" s="93"/>
    </row>
    <row r="2" spans="2:12" ht="14.25">
      <c r="B2" s="34"/>
      <c r="C2" s="189" t="s">
        <v>160</v>
      </c>
      <c r="E2" s="63"/>
      <c r="F2" s="33"/>
      <c r="G2" s="25"/>
      <c r="H2" s="25"/>
    </row>
    <row r="3" spans="2:12" ht="18" customHeight="1">
      <c r="B3" s="289" t="s">
        <v>249</v>
      </c>
      <c r="C3" s="290"/>
      <c r="D3" s="290"/>
      <c r="E3" s="290"/>
      <c r="F3" s="33"/>
      <c r="G3" s="25"/>
      <c r="H3" s="25"/>
    </row>
    <row r="4" spans="2:12">
      <c r="B4" s="31"/>
      <c r="C4" s="32"/>
      <c r="D4" s="32"/>
      <c r="E4" s="32"/>
      <c r="F4" s="33"/>
      <c r="G4" s="25"/>
      <c r="H4" s="25"/>
    </row>
    <row r="5" spans="2:12" ht="14.25">
      <c r="B5" s="31"/>
      <c r="C5" s="189" t="s">
        <v>174</v>
      </c>
      <c r="E5" s="32"/>
      <c r="F5" s="33"/>
      <c r="G5" s="25"/>
      <c r="H5" s="25"/>
    </row>
    <row r="6" spans="2:12" ht="12">
      <c r="B6" s="31"/>
      <c r="C6" s="210" t="s">
        <v>187</v>
      </c>
      <c r="D6" s="32"/>
      <c r="E6" s="32"/>
      <c r="F6" s="33"/>
      <c r="G6" s="25"/>
      <c r="H6" s="25"/>
      <c r="L6" s="53"/>
    </row>
    <row r="7" spans="2:12">
      <c r="B7" s="95"/>
      <c r="C7" s="96"/>
      <c r="D7" s="96"/>
      <c r="E7" s="96"/>
      <c r="F7" s="97"/>
      <c r="G7" s="25"/>
      <c r="H7" s="25"/>
      <c r="K7" s="234"/>
      <c r="L7" s="234"/>
    </row>
    <row r="8" spans="2:12" ht="15.75" customHeight="1">
      <c r="B8" s="216" t="s">
        <v>12</v>
      </c>
      <c r="C8" s="114" t="s">
        <v>41</v>
      </c>
      <c r="D8" s="114" t="s">
        <v>42</v>
      </c>
      <c r="E8" s="114" t="s">
        <v>43</v>
      </c>
      <c r="F8" s="217" t="s">
        <v>43</v>
      </c>
    </row>
    <row r="9" spans="2:12" ht="12.75">
      <c r="B9" s="106" t="s">
        <v>44</v>
      </c>
      <c r="C9" s="218" t="s">
        <v>45</v>
      </c>
      <c r="D9" s="107" t="s">
        <v>46</v>
      </c>
      <c r="E9" s="107" t="s">
        <v>47</v>
      </c>
      <c r="F9" s="112" t="s">
        <v>47</v>
      </c>
      <c r="H9" s="26"/>
      <c r="I9" s="26"/>
    </row>
    <row r="10" spans="2:12" ht="16.5" customHeight="1">
      <c r="B10" s="219"/>
      <c r="C10" s="220"/>
      <c r="D10" s="220"/>
      <c r="E10" s="221" t="s">
        <v>250</v>
      </c>
      <c r="F10" s="222" t="s">
        <v>251</v>
      </c>
      <c r="H10" s="26"/>
      <c r="I10" s="26"/>
    </row>
    <row r="11" spans="2:12" ht="17.25" customHeight="1">
      <c r="B11" s="98"/>
      <c r="D11" s="99"/>
      <c r="E11" s="100"/>
      <c r="F11" s="101"/>
      <c r="H11" s="26"/>
      <c r="I11" s="26"/>
    </row>
    <row r="12" spans="2:12" ht="17.25" customHeight="1">
      <c r="B12" s="223" t="s">
        <v>48</v>
      </c>
      <c r="C12" s="224">
        <v>6296306.0599999996</v>
      </c>
      <c r="D12" s="224">
        <v>0</v>
      </c>
      <c r="E12" s="224">
        <f>+C12</f>
        <v>6296306.0599999996</v>
      </c>
      <c r="F12" s="225">
        <v>4917650.38</v>
      </c>
      <c r="H12" s="181"/>
      <c r="I12" s="26"/>
    </row>
    <row r="13" spans="2:12" ht="19.5" customHeight="1">
      <c r="B13" s="223" t="s">
        <v>136</v>
      </c>
      <c r="C13" s="226" t="s">
        <v>24</v>
      </c>
      <c r="D13" s="226"/>
      <c r="E13" s="226" t="s">
        <v>24</v>
      </c>
      <c r="F13" s="227" t="s">
        <v>24</v>
      </c>
      <c r="H13" s="180"/>
      <c r="I13" s="26"/>
    </row>
    <row r="14" spans="2:12" ht="17.25" customHeight="1">
      <c r="B14" s="223" t="s">
        <v>49</v>
      </c>
      <c r="C14" s="224">
        <f>SUM(C12:C13)</f>
        <v>6296306.0599999996</v>
      </c>
      <c r="D14" s="224"/>
      <c r="E14" s="224">
        <f>SUM(E12:E13)</f>
        <v>6296306.0599999996</v>
      </c>
      <c r="F14" s="225">
        <v>4917650.38</v>
      </c>
      <c r="H14" s="180"/>
      <c r="I14" s="26"/>
    </row>
    <row r="15" spans="2:12" ht="11.25" customHeight="1">
      <c r="B15" s="223"/>
      <c r="C15" s="224"/>
      <c r="D15" s="224"/>
      <c r="E15" s="224"/>
      <c r="F15" s="225"/>
      <c r="H15" s="180"/>
      <c r="I15" s="48"/>
    </row>
    <row r="16" spans="2:12" ht="17.25" customHeight="1">
      <c r="B16" s="223" t="s">
        <v>188</v>
      </c>
      <c r="C16" s="224"/>
      <c r="D16" s="224"/>
      <c r="E16" s="224">
        <v>0</v>
      </c>
      <c r="F16" s="225">
        <v>0</v>
      </c>
      <c r="H16" s="180"/>
      <c r="I16" s="46"/>
      <c r="J16" s="53"/>
    </row>
    <row r="17" spans="1:9" ht="12.75">
      <c r="B17" s="223"/>
      <c r="C17" s="224"/>
      <c r="D17" s="224"/>
      <c r="E17" s="224"/>
      <c r="F17" s="225"/>
      <c r="H17" s="180"/>
      <c r="I17" s="235"/>
    </row>
    <row r="18" spans="1:9" ht="12.75">
      <c r="B18" s="223" t="s">
        <v>135</v>
      </c>
      <c r="C18" s="224"/>
      <c r="D18" s="224">
        <f>+E18</f>
        <v>2774141.9100000034</v>
      </c>
      <c r="E18" s="228">
        <f>+'Est.Ing.-Egr.'!F30</f>
        <v>2774141.9100000034</v>
      </c>
      <c r="F18" s="225">
        <v>1378655.68</v>
      </c>
      <c r="H18" s="180"/>
      <c r="I18" s="48"/>
    </row>
    <row r="19" spans="1:9" ht="12.75">
      <c r="B19" s="223"/>
      <c r="C19" s="226"/>
      <c r="D19" s="226"/>
      <c r="E19" s="226"/>
      <c r="F19" s="225"/>
      <c r="H19" s="180"/>
      <c r="I19" s="26"/>
    </row>
    <row r="20" spans="1:9" ht="21" customHeight="1" thickBot="1">
      <c r="B20" s="229" t="s">
        <v>50</v>
      </c>
      <c r="C20" s="230">
        <f>SUM(C14)</f>
        <v>6296306.0599999996</v>
      </c>
      <c r="D20" s="230">
        <f>D18</f>
        <v>2774141.9100000034</v>
      </c>
      <c r="E20" s="230">
        <f>SUM(E14:E18)</f>
        <v>9070447.9700000025</v>
      </c>
      <c r="F20" s="231">
        <f>SUM(F14:F18)</f>
        <v>6296306.0599999996</v>
      </c>
      <c r="H20" s="180"/>
      <c r="I20" s="48"/>
    </row>
    <row r="21" spans="1:9" ht="21" customHeight="1">
      <c r="B21" s="32" t="s">
        <v>51</v>
      </c>
      <c r="C21" s="32"/>
      <c r="D21" s="32"/>
      <c r="E21" s="32"/>
      <c r="F21" s="32"/>
      <c r="G21" s="32"/>
      <c r="H21" s="32"/>
      <c r="I21" s="26"/>
    </row>
    <row r="22" spans="1:9">
      <c r="B22" s="26"/>
      <c r="C22" s="26"/>
      <c r="D22" s="26"/>
      <c r="E22" s="32"/>
      <c r="F22" s="32"/>
      <c r="G22" s="25"/>
      <c r="H22" s="25"/>
    </row>
    <row r="23" spans="1:9">
      <c r="B23" s="25"/>
      <c r="C23" s="25"/>
      <c r="D23" s="25"/>
      <c r="E23" s="25"/>
      <c r="F23" s="179"/>
      <c r="G23" s="25"/>
      <c r="H23" s="25"/>
    </row>
    <row r="24" spans="1:9">
      <c r="B24" s="25"/>
      <c r="C24" s="25"/>
      <c r="D24" s="25"/>
      <c r="E24" s="25"/>
      <c r="F24" s="25"/>
      <c r="G24" s="25"/>
      <c r="H24" s="25"/>
    </row>
    <row r="25" spans="1:9">
      <c r="B25" s="25"/>
      <c r="C25" s="25"/>
      <c r="D25" s="25"/>
      <c r="E25" s="238"/>
      <c r="F25" s="25"/>
      <c r="G25" s="25"/>
      <c r="H25" s="25"/>
    </row>
    <row r="26" spans="1:9">
      <c r="B26" s="25"/>
      <c r="C26" s="25"/>
      <c r="D26" s="25"/>
      <c r="E26" s="25"/>
      <c r="G26" s="25"/>
      <c r="H26" s="25"/>
    </row>
    <row r="27" spans="1:9" ht="13.5">
      <c r="B27" s="142" t="s">
        <v>158</v>
      </c>
      <c r="D27" s="247" t="s">
        <v>241</v>
      </c>
      <c r="E27" s="152"/>
      <c r="F27" s="91" t="s">
        <v>246</v>
      </c>
    </row>
    <row r="28" spans="1:9">
      <c r="B28" s="24" t="s">
        <v>159</v>
      </c>
      <c r="D28" s="174" t="s">
        <v>20</v>
      </c>
      <c r="F28" s="91" t="s">
        <v>238</v>
      </c>
    </row>
    <row r="29" spans="1:9">
      <c r="B29" s="24" t="s">
        <v>157</v>
      </c>
      <c r="C29" s="25"/>
      <c r="D29" s="25"/>
      <c r="E29" s="25"/>
      <c r="F29" s="25"/>
      <c r="G29" s="25"/>
      <c r="H29" s="25"/>
    </row>
    <row r="30" spans="1:9">
      <c r="A30" s="24" t="s">
        <v>170</v>
      </c>
      <c r="C30" s="25"/>
      <c r="D30" s="25"/>
      <c r="E30" s="179"/>
      <c r="F30" s="25"/>
      <c r="G30" s="25"/>
      <c r="H30" s="25"/>
    </row>
    <row r="31" spans="1:9">
      <c r="B31" s="91" t="s">
        <v>173</v>
      </c>
    </row>
    <row r="32" spans="1:9">
      <c r="B32" s="91"/>
    </row>
    <row r="36" spans="5:5">
      <c r="E36" s="234"/>
    </row>
  </sheetData>
  <mergeCells count="1">
    <mergeCell ref="B3:E3"/>
  </mergeCells>
  <phoneticPr fontId="2" type="noConversion"/>
  <printOptions horizontalCentered="1"/>
  <pageMargins left="0.39370078740157483" right="0.39370078740157483" top="1.35" bottom="1" header="0.78740157480314965" footer="0"/>
  <pageSetup paperSize="9" orientation="landscape" horizontalDpi="96" verticalDpi="96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96"/>
  <sheetViews>
    <sheetView topLeftCell="A16" workbookViewId="0">
      <selection activeCell="F9" sqref="F9"/>
    </sheetView>
  </sheetViews>
  <sheetFormatPr baseColWidth="10" defaultRowHeight="12.75"/>
  <cols>
    <col min="1" max="1" width="4.28515625" style="148" customWidth="1"/>
    <col min="2" max="2" width="5.140625" style="148" customWidth="1"/>
    <col min="3" max="3" width="41.28515625" style="148" customWidth="1"/>
    <col min="4" max="4" width="2.28515625" style="148" customWidth="1"/>
    <col min="5" max="5" width="5.7109375" style="148" customWidth="1"/>
    <col min="6" max="6" width="16.28515625" style="164" customWidth="1"/>
    <col min="7" max="7" width="7.140625" style="148" customWidth="1"/>
    <col min="8" max="8" width="16.28515625" style="148" customWidth="1"/>
    <col min="9" max="9" width="2.5703125" style="148" customWidth="1"/>
    <col min="10" max="16384" width="11.42578125" style="148"/>
  </cols>
  <sheetData>
    <row r="1" spans="1:15" ht="21.75" customHeight="1">
      <c r="A1" s="191"/>
      <c r="B1" s="192"/>
      <c r="C1" s="193" t="s">
        <v>186</v>
      </c>
      <c r="D1" s="193"/>
      <c r="E1" s="192"/>
      <c r="F1" s="194"/>
      <c r="G1" s="195"/>
      <c r="H1" s="195"/>
      <c r="I1" s="196"/>
    </row>
    <row r="2" spans="1:15" ht="20.25" customHeight="1">
      <c r="A2" s="291" t="s">
        <v>252</v>
      </c>
      <c r="B2" s="292"/>
      <c r="C2" s="292"/>
      <c r="D2" s="292"/>
      <c r="E2" s="292"/>
      <c r="F2" s="292"/>
      <c r="G2" s="292"/>
      <c r="H2" s="292"/>
      <c r="I2" s="206"/>
    </row>
    <row r="3" spans="1:15" ht="18" customHeight="1" thickBot="1">
      <c r="A3" s="197"/>
      <c r="B3" s="198"/>
      <c r="C3" s="198"/>
      <c r="D3" s="198"/>
      <c r="E3" s="198"/>
      <c r="F3" s="183"/>
      <c r="G3" s="198"/>
      <c r="H3" s="198"/>
      <c r="I3" s="199"/>
    </row>
    <row r="4" spans="1:15" ht="18.75" customHeight="1">
      <c r="A4" s="200"/>
      <c r="B4" s="193" t="s">
        <v>28</v>
      </c>
      <c r="C4" s="201"/>
      <c r="D4" s="201"/>
      <c r="E4" s="201"/>
      <c r="F4" s="194"/>
      <c r="G4" s="201"/>
      <c r="H4" s="207" t="s">
        <v>124</v>
      </c>
      <c r="I4" s="196"/>
    </row>
    <row r="5" spans="1:15" ht="6.75" customHeight="1" thickBot="1">
      <c r="A5" s="197"/>
      <c r="B5" s="202"/>
      <c r="C5" s="202"/>
      <c r="D5" s="202"/>
      <c r="E5" s="202"/>
      <c r="F5" s="183"/>
      <c r="G5" s="202"/>
      <c r="H5" s="202"/>
      <c r="I5" s="199"/>
    </row>
    <row r="6" spans="1:15">
      <c r="B6" s="149"/>
      <c r="C6" s="149"/>
      <c r="D6" s="149"/>
      <c r="E6" s="149"/>
      <c r="F6" s="171">
        <v>2018</v>
      </c>
      <c r="G6" s="151"/>
      <c r="H6" s="150">
        <v>2017</v>
      </c>
    </row>
    <row r="7" spans="1:15">
      <c r="B7" s="149" t="s">
        <v>29</v>
      </c>
      <c r="C7" s="131" t="s">
        <v>30</v>
      </c>
      <c r="D7" s="131"/>
      <c r="E7" s="149"/>
      <c r="F7" s="133"/>
      <c r="G7" s="152"/>
      <c r="H7" s="152"/>
      <c r="O7" s="148">
        <v>211100</v>
      </c>
    </row>
    <row r="8" spans="1:15">
      <c r="B8" s="147"/>
      <c r="C8" s="147" t="s">
        <v>31</v>
      </c>
      <c r="D8" s="147"/>
      <c r="E8" s="147"/>
      <c r="F8" s="133"/>
      <c r="G8" s="152"/>
      <c r="H8" s="152"/>
      <c r="K8" s="236"/>
      <c r="O8" s="148">
        <v>299577.82</v>
      </c>
    </row>
    <row r="9" spans="1:15">
      <c r="B9" s="147"/>
      <c r="C9" s="147" t="s">
        <v>32</v>
      </c>
      <c r="D9" s="147"/>
      <c r="E9" s="147"/>
      <c r="F9" s="274">
        <f>-574227.41+4863.75+602566.66</f>
        <v>33203</v>
      </c>
      <c r="G9" s="133"/>
      <c r="H9" s="153">
        <v>21185</v>
      </c>
      <c r="K9" s="148">
        <f>33203+569363.66</f>
        <v>602566.66</v>
      </c>
      <c r="O9" s="148">
        <f>+O7-O8</f>
        <v>-88477.82</v>
      </c>
    </row>
    <row r="10" spans="1:15">
      <c r="B10" s="147"/>
      <c r="C10" s="236" t="s">
        <v>254</v>
      </c>
      <c r="D10" s="147"/>
      <c r="E10" s="147"/>
      <c r="F10" s="153">
        <f>616372-118997</f>
        <v>497375</v>
      </c>
      <c r="G10" s="133"/>
      <c r="H10" s="153">
        <v>0</v>
      </c>
    </row>
    <row r="11" spans="1:15">
      <c r="A11" s="147"/>
      <c r="B11" s="147"/>
      <c r="C11" s="147" t="s">
        <v>72</v>
      </c>
      <c r="D11" s="147"/>
      <c r="E11" s="147"/>
      <c r="F11" s="153">
        <f>1817309.35-1818144.3+29849.9</f>
        <v>29014.950000000048</v>
      </c>
      <c r="G11" s="133"/>
      <c r="H11" s="153">
        <v>29849.9</v>
      </c>
    </row>
    <row r="12" spans="1:15">
      <c r="A12" s="147"/>
      <c r="B12" s="147"/>
      <c r="C12" s="236" t="s">
        <v>73</v>
      </c>
      <c r="D12" s="147"/>
      <c r="E12" s="147"/>
      <c r="F12" s="153">
        <v>218604.88</v>
      </c>
      <c r="G12" s="133"/>
      <c r="H12" s="153">
        <v>212163.1</v>
      </c>
    </row>
    <row r="13" spans="1:15">
      <c r="A13" s="147"/>
      <c r="B13" s="147"/>
      <c r="C13" s="236" t="s">
        <v>224</v>
      </c>
      <c r="D13" s="147"/>
      <c r="E13" s="147"/>
      <c r="F13" s="153">
        <v>103766.8</v>
      </c>
      <c r="G13" s="133"/>
      <c r="H13" s="153">
        <v>96.86</v>
      </c>
    </row>
    <row r="14" spans="1:15">
      <c r="B14" s="147"/>
      <c r="C14" s="236" t="s">
        <v>199</v>
      </c>
      <c r="D14" s="147"/>
      <c r="E14" s="147"/>
      <c r="F14" s="153">
        <v>65698.490000000005</v>
      </c>
      <c r="G14" s="133"/>
      <c r="H14" s="153">
        <v>0</v>
      </c>
    </row>
    <row r="15" spans="1:15">
      <c r="B15" s="147"/>
      <c r="C15" s="236" t="s">
        <v>243</v>
      </c>
      <c r="D15" s="147"/>
      <c r="E15" s="147"/>
      <c r="F15" s="153">
        <v>53737.41</v>
      </c>
      <c r="G15" s="133"/>
      <c r="H15" s="153">
        <v>52185</v>
      </c>
    </row>
    <row r="16" spans="1:15">
      <c r="B16" s="147"/>
      <c r="C16" s="147" t="s">
        <v>161</v>
      </c>
      <c r="D16" s="147"/>
      <c r="E16" s="147"/>
      <c r="F16" s="153">
        <v>0</v>
      </c>
      <c r="G16" s="133"/>
      <c r="H16" s="153">
        <v>0</v>
      </c>
    </row>
    <row r="17" spans="2:23" ht="13.5" thickBot="1">
      <c r="B17" s="147"/>
      <c r="C17" s="147"/>
      <c r="D17" s="147"/>
      <c r="E17" s="147"/>
      <c r="F17" s="154">
        <f>SUM(F9:F16)</f>
        <v>1001400.5300000001</v>
      </c>
      <c r="G17" s="133"/>
      <c r="H17" s="154">
        <f>SUM(H9:H16)</f>
        <v>315479.86</v>
      </c>
      <c r="K17" s="236"/>
    </row>
    <row r="18" spans="2:23" ht="13.5" thickTop="1">
      <c r="B18" s="147"/>
      <c r="C18" s="131" t="s">
        <v>74</v>
      </c>
      <c r="D18" s="147"/>
      <c r="E18" s="147"/>
      <c r="F18" s="159"/>
      <c r="G18" s="133"/>
      <c r="H18" s="159"/>
    </row>
    <row r="19" spans="2:23">
      <c r="B19" s="147"/>
      <c r="C19" s="147" t="s">
        <v>75</v>
      </c>
      <c r="D19" s="131"/>
      <c r="E19" s="147"/>
      <c r="F19" s="274">
        <v>173605.58</v>
      </c>
      <c r="G19" s="133"/>
      <c r="H19" s="153">
        <v>87572.49</v>
      </c>
      <c r="K19" s="164"/>
      <c r="M19" s="236" t="s">
        <v>933</v>
      </c>
      <c r="O19" s="148">
        <v>670964.47</v>
      </c>
      <c r="P19" s="148">
        <v>173605.58</v>
      </c>
      <c r="Q19" s="148">
        <f t="shared" ref="Q19:Q25" si="0">+O19-P19</f>
        <v>497358.89</v>
      </c>
      <c r="S19" s="236" t="s">
        <v>947</v>
      </c>
      <c r="V19" s="148">
        <v>497358.89</v>
      </c>
    </row>
    <row r="20" spans="2:23">
      <c r="B20" s="149" t="s">
        <v>33</v>
      </c>
      <c r="C20" s="147" t="s">
        <v>184</v>
      </c>
      <c r="D20" s="147"/>
      <c r="E20" s="147"/>
      <c r="F20" s="274">
        <v>679383.21</v>
      </c>
      <c r="G20" s="133"/>
      <c r="H20" s="153">
        <v>336857.53</v>
      </c>
      <c r="K20" s="244"/>
      <c r="M20" s="236" t="s">
        <v>934</v>
      </c>
      <c r="O20" s="164">
        <v>20208</v>
      </c>
      <c r="P20" s="148">
        <v>5682.65</v>
      </c>
      <c r="Q20" s="164">
        <f t="shared" si="0"/>
        <v>14525.35</v>
      </c>
      <c r="S20" s="236" t="s">
        <v>948</v>
      </c>
      <c r="V20" s="148">
        <v>14525.35</v>
      </c>
    </row>
    <row r="21" spans="2:23" ht="12.75" customHeight="1">
      <c r="B21" s="147"/>
      <c r="C21" s="147" t="s">
        <v>176</v>
      </c>
      <c r="D21" s="147"/>
      <c r="E21" s="147"/>
      <c r="F21" s="153">
        <v>63698.57</v>
      </c>
      <c r="G21" s="133"/>
      <c r="H21" s="153">
        <v>20844.8</v>
      </c>
      <c r="K21" s="164"/>
      <c r="M21" s="236" t="s">
        <v>935</v>
      </c>
      <c r="O21" s="148">
        <v>313335.93</v>
      </c>
      <c r="P21" s="148">
        <v>679383.21</v>
      </c>
      <c r="Q21" s="148">
        <f t="shared" si="0"/>
        <v>-366047.27999999997</v>
      </c>
      <c r="S21" s="236" t="s">
        <v>935</v>
      </c>
      <c r="U21" s="148">
        <v>366047.28</v>
      </c>
    </row>
    <row r="22" spans="2:23" ht="12.75" customHeight="1">
      <c r="B22" s="147"/>
      <c r="C22" s="147" t="s">
        <v>185</v>
      </c>
      <c r="D22" s="147"/>
      <c r="E22" s="147"/>
      <c r="F22" s="153">
        <v>115283.21</v>
      </c>
      <c r="G22" s="133"/>
      <c r="H22" s="153">
        <v>153827.41</v>
      </c>
      <c r="J22" s="164"/>
      <c r="K22" s="176"/>
      <c r="M22" s="236" t="s">
        <v>936</v>
      </c>
      <c r="O22" s="236">
        <v>93027.29</v>
      </c>
      <c r="P22" s="148">
        <v>63698.57</v>
      </c>
      <c r="Q22" s="148">
        <f t="shared" si="0"/>
        <v>29328.719999999994</v>
      </c>
      <c r="S22" s="236" t="s">
        <v>949</v>
      </c>
      <c r="V22" s="148">
        <v>29328.720000000001</v>
      </c>
    </row>
    <row r="23" spans="2:23" ht="12.75" customHeight="1">
      <c r="B23" s="147"/>
      <c r="C23" s="147" t="s">
        <v>191</v>
      </c>
      <c r="D23" s="147"/>
      <c r="E23" s="147"/>
      <c r="F23" s="274">
        <v>20344.7</v>
      </c>
      <c r="G23" s="133"/>
      <c r="H23" s="153">
        <v>12140</v>
      </c>
      <c r="J23" s="164"/>
      <c r="K23" s="164"/>
      <c r="M23" s="236" t="s">
        <v>937</v>
      </c>
      <c r="O23" s="236">
        <v>153827.41</v>
      </c>
      <c r="P23" s="236">
        <v>115283.21</v>
      </c>
      <c r="Q23" s="236">
        <f t="shared" si="0"/>
        <v>38544.199999999997</v>
      </c>
      <c r="S23" s="236" t="s">
        <v>950</v>
      </c>
      <c r="V23" s="240">
        <v>38544.199999999997</v>
      </c>
    </row>
    <row r="24" spans="2:23" ht="12.75" customHeight="1">
      <c r="B24" s="147"/>
      <c r="C24" s="147" t="s">
        <v>195</v>
      </c>
      <c r="D24" s="147"/>
      <c r="E24" s="147"/>
      <c r="F24" s="153">
        <v>141318.79999999999</v>
      </c>
      <c r="G24" s="133"/>
      <c r="H24" s="153">
        <v>56196.7</v>
      </c>
      <c r="M24" s="236" t="s">
        <v>938</v>
      </c>
      <c r="O24" s="236">
        <v>149685.9</v>
      </c>
      <c r="P24" s="240">
        <v>20344.7</v>
      </c>
      <c r="Q24" s="164">
        <f t="shared" si="0"/>
        <v>129341.2</v>
      </c>
      <c r="S24" s="236" t="s">
        <v>938</v>
      </c>
      <c r="V24" s="240">
        <v>129341.2</v>
      </c>
    </row>
    <row r="25" spans="2:23" ht="12.75" customHeight="1">
      <c r="B25" s="147"/>
      <c r="C25" s="147" t="s">
        <v>98</v>
      </c>
      <c r="D25" s="147"/>
      <c r="E25" s="147"/>
      <c r="F25" s="274">
        <v>5682.65</v>
      </c>
      <c r="G25" s="133"/>
      <c r="H25" s="153">
        <v>20208</v>
      </c>
      <c r="K25" s="164"/>
      <c r="M25" s="236" t="s">
        <v>939</v>
      </c>
      <c r="O25" s="236">
        <v>56196.7</v>
      </c>
      <c r="P25" s="240">
        <v>141318.79999999999</v>
      </c>
      <c r="Q25" s="164">
        <f t="shared" si="0"/>
        <v>-85122.099999999991</v>
      </c>
      <c r="S25" s="236" t="s">
        <v>939</v>
      </c>
      <c r="U25" s="164">
        <v>85122.1</v>
      </c>
    </row>
    <row r="26" spans="2:23" ht="12.75" customHeight="1">
      <c r="B26" s="147"/>
      <c r="C26" s="236" t="s">
        <v>214</v>
      </c>
      <c r="D26" s="147"/>
      <c r="E26" s="147"/>
      <c r="F26" s="153">
        <v>26770</v>
      </c>
      <c r="G26" s="133"/>
      <c r="H26" s="153">
        <v>26770</v>
      </c>
      <c r="M26" s="236" t="s">
        <v>940</v>
      </c>
      <c r="P26" s="148">
        <v>-143188.54</v>
      </c>
      <c r="S26" s="236" t="s">
        <v>951</v>
      </c>
      <c r="V26" s="236">
        <v>143188.54</v>
      </c>
    </row>
    <row r="27" spans="2:23" ht="15" customHeight="1">
      <c r="B27" s="147"/>
      <c r="C27" s="236" t="s">
        <v>209</v>
      </c>
      <c r="D27" s="147"/>
      <c r="E27" s="147"/>
      <c r="F27" s="153">
        <v>815655.04</v>
      </c>
      <c r="G27" s="133"/>
      <c r="H27" s="153">
        <v>645773.43000000005</v>
      </c>
      <c r="L27" s="153"/>
      <c r="M27" s="236" t="s">
        <v>941</v>
      </c>
      <c r="N27" s="236" t="s">
        <v>942</v>
      </c>
      <c r="P27" s="148">
        <v>425803.47</v>
      </c>
      <c r="S27" s="236" t="s">
        <v>952</v>
      </c>
      <c r="U27" s="148">
        <v>546199.78</v>
      </c>
    </row>
    <row r="28" spans="2:23" ht="15" customHeight="1">
      <c r="B28" s="147"/>
      <c r="C28" s="147" t="s">
        <v>190</v>
      </c>
      <c r="D28" s="147"/>
      <c r="E28" s="147"/>
      <c r="F28" s="153">
        <v>0</v>
      </c>
      <c r="G28" s="133"/>
      <c r="H28" s="153">
        <v>0</v>
      </c>
      <c r="J28" s="232"/>
      <c r="K28" s="232"/>
      <c r="N28" s="236" t="s">
        <v>943</v>
      </c>
      <c r="P28" s="236">
        <v>67679.16</v>
      </c>
      <c r="S28" s="236" t="s">
        <v>945</v>
      </c>
      <c r="U28" s="236">
        <v>239095.67</v>
      </c>
    </row>
    <row r="29" spans="2:23" ht="15" customHeight="1">
      <c r="B29" s="212"/>
      <c r="C29" s="147" t="s">
        <v>129</v>
      </c>
      <c r="D29" s="147"/>
      <c r="E29" s="147"/>
      <c r="F29" s="153">
        <v>53607.85</v>
      </c>
      <c r="G29" s="133"/>
      <c r="H29" s="153">
        <v>53607.85</v>
      </c>
      <c r="J29" s="241"/>
      <c r="K29" s="232"/>
      <c r="L29" s="164"/>
      <c r="M29" s="153"/>
      <c r="N29" s="236" t="s">
        <v>944</v>
      </c>
      <c r="P29" s="236">
        <v>52717.15</v>
      </c>
      <c r="Q29" s="148">
        <f>+P29+P28+P27</f>
        <v>546199.78</v>
      </c>
      <c r="S29" s="236" t="s">
        <v>953</v>
      </c>
      <c r="V29" s="148">
        <v>384177.93</v>
      </c>
    </row>
    <row r="30" spans="2:23" ht="15" customHeight="1">
      <c r="B30" s="147"/>
      <c r="C30" s="147" t="s">
        <v>178</v>
      </c>
      <c r="D30" s="147"/>
      <c r="E30" s="147"/>
      <c r="F30" s="153">
        <v>750</v>
      </c>
      <c r="G30" s="133"/>
      <c r="H30" s="153">
        <v>2550</v>
      </c>
      <c r="J30" s="241"/>
      <c r="K30" s="232"/>
      <c r="M30" s="153"/>
      <c r="R30" s="148">
        <f>46755+141462.5+61855+11160</f>
        <v>261232.5</v>
      </c>
      <c r="U30" s="131">
        <f>SUM(U19:U29)</f>
        <v>1236464.83</v>
      </c>
      <c r="V30" s="176">
        <f>SUM(V19:V29)</f>
        <v>1236464.8299999998</v>
      </c>
      <c r="W30" s="148">
        <f>+U30-V30</f>
        <v>0</v>
      </c>
    </row>
    <row r="31" spans="2:23">
      <c r="B31" s="147"/>
      <c r="C31" s="147" t="s">
        <v>179</v>
      </c>
      <c r="D31" s="147"/>
      <c r="E31" s="147"/>
      <c r="F31" s="153">
        <v>0</v>
      </c>
      <c r="G31" s="133"/>
      <c r="H31" s="153">
        <v>409028</v>
      </c>
      <c r="J31" s="242"/>
      <c r="K31" s="232"/>
    </row>
    <row r="32" spans="2:23">
      <c r="B32" s="147"/>
      <c r="C32" s="147" t="s">
        <v>175</v>
      </c>
      <c r="D32" s="147"/>
      <c r="E32" s="147"/>
      <c r="F32" s="153">
        <v>0</v>
      </c>
      <c r="G32" s="133"/>
      <c r="H32" s="153">
        <v>0</v>
      </c>
      <c r="J32" s="242"/>
      <c r="K32" s="242"/>
      <c r="M32" s="236" t="s">
        <v>945</v>
      </c>
      <c r="O32" s="148">
        <f>29776.73-7639.9</f>
        <v>22136.83</v>
      </c>
      <c r="P32" s="240">
        <v>261232.5</v>
      </c>
      <c r="Q32" s="164">
        <f>+O32-P32</f>
        <v>-239095.66999999998</v>
      </c>
    </row>
    <row r="33" spans="2:16">
      <c r="B33" s="147"/>
      <c r="C33" s="147" t="s">
        <v>177</v>
      </c>
      <c r="D33" s="147"/>
      <c r="E33" s="147"/>
      <c r="F33" s="153">
        <v>0</v>
      </c>
      <c r="G33" s="133"/>
      <c r="H33" s="153">
        <v>0</v>
      </c>
    </row>
    <row r="34" spans="2:16">
      <c r="B34" s="147"/>
      <c r="C34" s="147" t="s">
        <v>76</v>
      </c>
      <c r="D34" s="147"/>
      <c r="E34" s="147"/>
      <c r="F34" s="153">
        <v>85785</v>
      </c>
      <c r="G34" s="133"/>
      <c r="H34" s="153">
        <v>101785</v>
      </c>
      <c r="M34" s="236" t="s">
        <v>946</v>
      </c>
      <c r="P34" s="148">
        <v>5682.65</v>
      </c>
    </row>
    <row r="35" spans="2:16">
      <c r="B35" s="147"/>
      <c r="C35" s="147" t="s">
        <v>194</v>
      </c>
      <c r="D35" s="147"/>
      <c r="E35" s="147"/>
      <c r="F35" s="153">
        <v>460158</v>
      </c>
      <c r="G35" s="133"/>
      <c r="H35" s="153">
        <v>65258</v>
      </c>
    </row>
    <row r="36" spans="2:16">
      <c r="B36" s="147"/>
      <c r="C36" s="236" t="s">
        <v>227</v>
      </c>
      <c r="D36" s="147"/>
      <c r="E36" s="147"/>
      <c r="F36" s="153">
        <v>1275.2</v>
      </c>
      <c r="G36" s="133"/>
      <c r="H36" s="153">
        <v>1275.2</v>
      </c>
    </row>
    <row r="37" spans="2:16" ht="13.5" thickBot="1">
      <c r="B37" s="147"/>
      <c r="C37" s="147"/>
      <c r="D37" s="147"/>
      <c r="E37" s="147"/>
      <c r="F37" s="173">
        <f>SUM(F19:F36)</f>
        <v>2643317.81</v>
      </c>
      <c r="G37" s="133"/>
      <c r="H37" s="156">
        <f>SUM(H19:H36)</f>
        <v>1993694.41</v>
      </c>
    </row>
    <row r="38" spans="2:16" ht="13.5" thickTop="1">
      <c r="B38" s="149" t="s">
        <v>83</v>
      </c>
      <c r="C38" s="131" t="s">
        <v>34</v>
      </c>
      <c r="D38" s="147"/>
      <c r="E38" s="147"/>
      <c r="F38" s="148"/>
    </row>
    <row r="39" spans="2:16">
      <c r="B39" s="147"/>
      <c r="C39" s="147" t="s">
        <v>84</v>
      </c>
      <c r="D39" s="131"/>
      <c r="E39" s="147"/>
      <c r="F39" s="153">
        <v>959385.33</v>
      </c>
      <c r="G39" s="133"/>
      <c r="H39" s="153">
        <v>486479.14</v>
      </c>
    </row>
    <row r="40" spans="2:16">
      <c r="C40" s="236" t="s">
        <v>211</v>
      </c>
      <c r="D40" s="147"/>
      <c r="E40" s="147"/>
      <c r="F40" s="153">
        <v>57800</v>
      </c>
      <c r="G40" s="133"/>
      <c r="H40" s="153">
        <v>57800</v>
      </c>
    </row>
    <row r="41" spans="2:16" ht="15" customHeight="1">
      <c r="B41" s="147"/>
      <c r="C41" s="236" t="s">
        <v>226</v>
      </c>
      <c r="D41" s="147"/>
      <c r="E41" s="147"/>
      <c r="F41" s="153">
        <v>300000</v>
      </c>
      <c r="G41" s="133"/>
      <c r="H41" s="153">
        <v>350400</v>
      </c>
      <c r="I41" s="157"/>
      <c r="M41" s="153"/>
    </row>
    <row r="42" spans="2:16" ht="15" customHeight="1">
      <c r="B42" s="147"/>
      <c r="C42" s="236" t="s">
        <v>269</v>
      </c>
      <c r="D42" s="147"/>
      <c r="E42" s="147"/>
      <c r="F42" s="153">
        <v>62549.99</v>
      </c>
      <c r="G42" s="133"/>
      <c r="H42" s="153">
        <v>0</v>
      </c>
      <c r="I42" s="157"/>
      <c r="M42" s="153"/>
    </row>
    <row r="43" spans="2:16" ht="15" customHeight="1">
      <c r="B43" s="147"/>
      <c r="C43" s="236" t="s">
        <v>73</v>
      </c>
      <c r="D43" s="147"/>
      <c r="E43" s="147"/>
      <c r="F43" s="164">
        <v>0</v>
      </c>
      <c r="G43" s="133"/>
      <c r="H43" s="153">
        <v>0.59</v>
      </c>
      <c r="I43" s="157"/>
    </row>
    <row r="44" spans="2:16" ht="15" customHeight="1">
      <c r="B44" s="147"/>
      <c r="C44" s="236" t="s">
        <v>215</v>
      </c>
      <c r="D44" s="147"/>
      <c r="E44" s="147"/>
      <c r="F44" s="153">
        <v>209421.01</v>
      </c>
      <c r="G44" s="133"/>
      <c r="H44" s="153">
        <v>303048.89</v>
      </c>
      <c r="I44" s="157"/>
    </row>
    <row r="45" spans="2:16" ht="15" customHeight="1">
      <c r="B45" s="147"/>
      <c r="C45" s="236" t="s">
        <v>216</v>
      </c>
      <c r="D45" s="147"/>
      <c r="E45" s="147"/>
      <c r="F45" s="153">
        <v>0</v>
      </c>
      <c r="G45" s="133"/>
      <c r="H45" s="244">
        <v>0</v>
      </c>
      <c r="I45" s="157"/>
    </row>
    <row r="46" spans="2:16" ht="15" customHeight="1">
      <c r="B46" s="147"/>
      <c r="C46" s="236" t="s">
        <v>245</v>
      </c>
      <c r="D46" s="147"/>
      <c r="E46" s="147"/>
      <c r="F46" s="153">
        <v>143188.54</v>
      </c>
      <c r="G46" s="133"/>
      <c r="H46" s="153">
        <v>274856.64</v>
      </c>
      <c r="I46" s="157"/>
      <c r="J46" s="164"/>
    </row>
    <row r="47" spans="2:16" ht="15" customHeight="1">
      <c r="B47" s="147"/>
      <c r="C47" s="147" t="s">
        <v>85</v>
      </c>
      <c r="D47" s="147"/>
      <c r="E47" s="147"/>
      <c r="F47" s="172">
        <v>379593</v>
      </c>
      <c r="G47" s="133"/>
      <c r="H47" s="172">
        <v>339181</v>
      </c>
      <c r="I47" s="157"/>
    </row>
    <row r="48" spans="2:16" ht="15" customHeight="1">
      <c r="B48" s="147"/>
      <c r="C48" s="147" t="s">
        <v>125</v>
      </c>
      <c r="D48" s="147"/>
      <c r="E48" s="147"/>
      <c r="F48" s="153">
        <f>56042.4+37254.07+51620.91+11816.63+32427.58+9889.84+163177.14</f>
        <v>362228.57000000007</v>
      </c>
      <c r="G48" s="133"/>
      <c r="H48" s="153">
        <v>186897.75</v>
      </c>
    </row>
    <row r="49" spans="2:13" ht="16.5" customHeight="1">
      <c r="B49" s="147"/>
      <c r="C49" s="236" t="s">
        <v>928</v>
      </c>
      <c r="D49" s="147"/>
      <c r="E49" s="147"/>
      <c r="F49" s="153">
        <v>736201.07</v>
      </c>
      <c r="G49" s="133"/>
      <c r="H49" s="244">
        <v>0</v>
      </c>
    </row>
    <row r="50" spans="2:13" ht="16.5" customHeight="1" thickBot="1">
      <c r="B50" s="147"/>
      <c r="C50" s="147"/>
      <c r="D50" s="147"/>
      <c r="E50" s="147"/>
      <c r="F50" s="154">
        <f>SUM(F39:F49)</f>
        <v>3210367.5100000002</v>
      </c>
      <c r="G50" s="133"/>
      <c r="H50" s="154">
        <f>SUM(H39:H49)</f>
        <v>1998664.0100000002</v>
      </c>
    </row>
    <row r="51" spans="2:13" ht="15" customHeight="1" thickTop="1">
      <c r="B51" s="147"/>
      <c r="C51" s="131" t="s">
        <v>87</v>
      </c>
      <c r="D51" s="147"/>
      <c r="E51" s="147"/>
      <c r="F51" s="148"/>
      <c r="I51" s="157"/>
    </row>
    <row r="52" spans="2:13" ht="15" customHeight="1">
      <c r="B52" s="147"/>
      <c r="C52" s="147" t="s">
        <v>189</v>
      </c>
      <c r="D52" s="131"/>
      <c r="E52" s="147"/>
      <c r="F52" s="158">
        <f>49103.65+100896.35</f>
        <v>150000</v>
      </c>
      <c r="G52" s="133"/>
      <c r="H52" s="158">
        <v>150000</v>
      </c>
    </row>
    <row r="53" spans="2:13" ht="15" customHeight="1" thickBot="1">
      <c r="B53" s="149" t="s">
        <v>86</v>
      </c>
      <c r="C53" s="147"/>
      <c r="D53" s="147"/>
      <c r="E53" s="147"/>
      <c r="F53" s="87">
        <f>F52</f>
        <v>150000</v>
      </c>
      <c r="H53" s="87">
        <f>H52</f>
        <v>150000</v>
      </c>
      <c r="J53" s="164"/>
    </row>
    <row r="54" spans="2:13" ht="13.5" thickTop="1">
      <c r="B54" s="147"/>
      <c r="C54" s="131" t="s">
        <v>142</v>
      </c>
      <c r="D54" s="147"/>
      <c r="F54" s="148"/>
    </row>
    <row r="55" spans="2:13">
      <c r="B55" s="147"/>
      <c r="C55" s="147" t="s">
        <v>92</v>
      </c>
      <c r="D55" s="131"/>
      <c r="E55" s="147"/>
      <c r="F55" s="165">
        <f>922900-680</f>
        <v>922220</v>
      </c>
      <c r="G55" s="133"/>
      <c r="H55" s="165">
        <v>686950</v>
      </c>
    </row>
    <row r="56" spans="2:13" s="160" customFormat="1">
      <c r="B56" s="149" t="s">
        <v>35</v>
      </c>
      <c r="C56" s="147" t="s">
        <v>93</v>
      </c>
      <c r="D56" s="147"/>
      <c r="F56" s="213">
        <f>5392296.2+7639.9+231455.77</f>
        <v>5631391.8700000001</v>
      </c>
      <c r="G56" s="133"/>
      <c r="H56" s="133">
        <v>3982408.65</v>
      </c>
      <c r="I56" s="161"/>
    </row>
    <row r="57" spans="2:13">
      <c r="B57" s="160"/>
      <c r="C57" s="147" t="s">
        <v>94</v>
      </c>
      <c r="D57" s="147"/>
      <c r="F57" s="213">
        <v>3291049.53</v>
      </c>
      <c r="G57" s="133"/>
      <c r="H57" s="133">
        <v>2631019.5</v>
      </c>
    </row>
    <row r="58" spans="2:13">
      <c r="C58" s="147" t="s">
        <v>95</v>
      </c>
      <c r="D58" s="147"/>
      <c r="F58" s="133">
        <f>548860+23969.3-1560</f>
        <v>571269.30000000005</v>
      </c>
      <c r="G58" s="133"/>
      <c r="H58" s="133">
        <v>346410</v>
      </c>
    </row>
    <row r="59" spans="2:13">
      <c r="C59" s="147" t="s">
        <v>96</v>
      </c>
      <c r="D59" s="147"/>
      <c r="F59" s="133">
        <v>4830</v>
      </c>
      <c r="G59" s="133"/>
      <c r="H59" s="133">
        <v>3780</v>
      </c>
      <c r="M59" s="133"/>
    </row>
    <row r="60" spans="2:13">
      <c r="C60" s="147" t="s">
        <v>97</v>
      </c>
      <c r="D60" s="147"/>
      <c r="F60" s="133">
        <v>218836.73</v>
      </c>
      <c r="G60" s="133"/>
      <c r="H60" s="133">
        <v>171130.95</v>
      </c>
    </row>
    <row r="61" spans="2:13" ht="13.5" customHeight="1">
      <c r="C61" s="236" t="s">
        <v>222</v>
      </c>
      <c r="D61" s="147"/>
      <c r="F61" s="213">
        <v>-261232.5</v>
      </c>
      <c r="G61" s="133"/>
      <c r="H61" s="133">
        <v>-247873.5</v>
      </c>
      <c r="K61" s="164"/>
      <c r="M61" s="164"/>
    </row>
    <row r="62" spans="2:13" ht="15" customHeight="1">
      <c r="C62" s="147" t="s">
        <v>192</v>
      </c>
      <c r="D62" s="147"/>
      <c r="F62" s="153">
        <v>0</v>
      </c>
      <c r="G62" s="133"/>
      <c r="H62" s="153">
        <v>200</v>
      </c>
    </row>
    <row r="63" spans="2:13" ht="16.5" customHeight="1">
      <c r="B63" s="149"/>
      <c r="C63" s="147" t="s">
        <v>99</v>
      </c>
      <c r="D63" s="147"/>
      <c r="E63" s="147"/>
      <c r="F63" s="162">
        <v>1485</v>
      </c>
      <c r="G63" s="133"/>
      <c r="H63" s="162">
        <v>29980</v>
      </c>
    </row>
    <row r="64" spans="2:13" ht="13.5" thickBot="1">
      <c r="B64" s="147"/>
      <c r="C64" s="147"/>
      <c r="D64" s="147"/>
      <c r="E64" s="147"/>
      <c r="F64" s="156">
        <f>SUM(F55:F63)</f>
        <v>10379849.930000002</v>
      </c>
      <c r="G64" s="133"/>
      <c r="H64" s="156">
        <f>SUM(H55:H63)</f>
        <v>7604005.6000000006</v>
      </c>
    </row>
    <row r="65" spans="2:18" ht="13.5" thickTop="1">
      <c r="B65" s="147"/>
      <c r="C65" s="131" t="s">
        <v>143</v>
      </c>
      <c r="D65" s="147"/>
      <c r="E65" s="147"/>
      <c r="F65" s="148"/>
    </row>
    <row r="66" spans="2:18">
      <c r="B66" s="147"/>
      <c r="C66" s="147" t="s">
        <v>100</v>
      </c>
      <c r="D66" s="131"/>
      <c r="E66" s="147"/>
      <c r="F66" s="251">
        <f>11700+39300+602566.66-124658.58</f>
        <v>528908.08000000007</v>
      </c>
      <c r="G66" s="133"/>
      <c r="H66" s="133">
        <v>216534</v>
      </c>
      <c r="L66" s="236"/>
    </row>
    <row r="67" spans="2:18">
      <c r="B67" s="149" t="s">
        <v>37</v>
      </c>
      <c r="C67" s="147" t="s">
        <v>101</v>
      </c>
      <c r="D67" s="147"/>
      <c r="E67" s="147"/>
      <c r="F67" s="133">
        <f>1149810+118500</f>
        <v>1268310</v>
      </c>
      <c r="G67" s="133"/>
      <c r="H67" s="133">
        <v>645000</v>
      </c>
      <c r="L67" s="236"/>
    </row>
    <row r="68" spans="2:18">
      <c r="B68" s="147"/>
      <c r="C68" s="147" t="s">
        <v>162</v>
      </c>
      <c r="D68" s="147"/>
      <c r="E68" s="147"/>
      <c r="F68" s="213">
        <f>218740</f>
        <v>218740</v>
      </c>
      <c r="G68" s="133"/>
      <c r="H68" s="133">
        <v>34500</v>
      </c>
      <c r="L68" s="236"/>
      <c r="R68" s="236" t="s">
        <v>929</v>
      </c>
    </row>
    <row r="69" spans="2:18">
      <c r="B69" s="147"/>
      <c r="C69" s="236" t="s">
        <v>206</v>
      </c>
      <c r="D69" s="147"/>
      <c r="E69" s="147"/>
      <c r="F69" s="213">
        <v>0</v>
      </c>
      <c r="G69" s="133"/>
      <c r="H69" s="133">
        <v>9604</v>
      </c>
      <c r="L69" s="236"/>
      <c r="R69" s="236" t="s">
        <v>931</v>
      </c>
    </row>
    <row r="70" spans="2:18">
      <c r="B70" s="147"/>
      <c r="C70" s="236" t="s">
        <v>207</v>
      </c>
      <c r="D70" s="147"/>
      <c r="E70" s="147"/>
      <c r="F70" s="162">
        <v>0</v>
      </c>
      <c r="G70" s="155"/>
      <c r="H70" s="162">
        <v>0</v>
      </c>
      <c r="L70" s="236"/>
      <c r="R70" s="236" t="s">
        <v>930</v>
      </c>
    </row>
    <row r="71" spans="2:18" ht="13.5" thickBot="1">
      <c r="B71" s="147"/>
      <c r="C71" s="147"/>
      <c r="D71" s="147"/>
      <c r="E71" s="147"/>
      <c r="F71" s="87">
        <f>SUM(F66:F70)</f>
        <v>2015958.08</v>
      </c>
      <c r="G71" s="133"/>
      <c r="H71" s="87">
        <f>SUM(H66:H70)</f>
        <v>905638</v>
      </c>
      <c r="L71" s="236"/>
    </row>
    <row r="72" spans="2:18" ht="13.5" thickTop="1">
      <c r="B72" s="147"/>
      <c r="C72" s="131" t="s">
        <v>144</v>
      </c>
      <c r="D72" s="147"/>
      <c r="E72" s="147"/>
      <c r="F72" s="148"/>
      <c r="L72" s="236"/>
    </row>
    <row r="73" spans="2:18" ht="14.25" customHeight="1">
      <c r="B73" s="149" t="s">
        <v>38</v>
      </c>
      <c r="C73" s="147" t="s">
        <v>103</v>
      </c>
      <c r="D73" s="131"/>
      <c r="E73" s="147"/>
      <c r="F73" s="133">
        <v>2757560</v>
      </c>
      <c r="G73" s="133"/>
      <c r="H73" s="133">
        <v>2222893.02</v>
      </c>
      <c r="L73" s="236"/>
    </row>
    <row r="74" spans="2:18">
      <c r="B74" s="147"/>
      <c r="C74" s="147" t="s">
        <v>104</v>
      </c>
      <c r="D74" s="147"/>
      <c r="E74" s="147"/>
      <c r="F74" s="133">
        <f>355900+340220+3470+357427.1+227550</f>
        <v>1284567.1000000001</v>
      </c>
      <c r="G74" s="133"/>
      <c r="H74" s="133">
        <v>1148710.5</v>
      </c>
      <c r="L74" s="236"/>
    </row>
    <row r="75" spans="2:18">
      <c r="B75" s="147"/>
      <c r="C75" s="147" t="s">
        <v>106</v>
      </c>
      <c r="D75" s="147"/>
      <c r="E75" s="147"/>
      <c r="F75" s="133">
        <v>76800</v>
      </c>
      <c r="G75" s="133"/>
      <c r="H75" s="133">
        <v>158544</v>
      </c>
      <c r="L75" s="236"/>
    </row>
    <row r="76" spans="2:18">
      <c r="B76" s="147"/>
      <c r="C76" s="147" t="s">
        <v>181</v>
      </c>
      <c r="D76" s="147"/>
      <c r="E76" s="147"/>
      <c r="F76" s="190">
        <v>37324.17</v>
      </c>
      <c r="G76" s="133"/>
      <c r="H76" s="190">
        <v>2720.33</v>
      </c>
      <c r="L76" s="236"/>
    </row>
    <row r="77" spans="2:18" ht="13.5" thickBot="1">
      <c r="B77" s="147"/>
      <c r="C77" s="147"/>
      <c r="D77" s="147"/>
      <c r="E77" s="147"/>
      <c r="F77" s="156">
        <f>SUM(F73:F76)</f>
        <v>4156251.27</v>
      </c>
      <c r="G77" s="176"/>
      <c r="H77" s="156">
        <f>SUM(H73:H76)</f>
        <v>3532867.85</v>
      </c>
      <c r="L77" s="236"/>
    </row>
    <row r="78" spans="2:18" ht="13.5" thickTop="1">
      <c r="B78" s="147"/>
      <c r="C78" s="147"/>
      <c r="D78" s="147"/>
      <c r="E78" s="147"/>
      <c r="F78" s="148"/>
      <c r="L78" s="236"/>
    </row>
    <row r="79" spans="2:18">
      <c r="B79" s="147"/>
      <c r="C79" s="147"/>
      <c r="D79" s="147"/>
      <c r="E79" s="147"/>
      <c r="F79" s="182"/>
      <c r="G79" s="176"/>
      <c r="H79" s="182"/>
      <c r="L79" s="236"/>
    </row>
    <row r="80" spans="2:18" ht="18" customHeight="1">
      <c r="B80" s="147"/>
      <c r="C80" s="131" t="s">
        <v>36</v>
      </c>
      <c r="D80" s="147"/>
      <c r="E80" s="147"/>
      <c r="H80" s="163" t="s">
        <v>183</v>
      </c>
      <c r="L80" s="236"/>
    </row>
    <row r="81" spans="2:13" ht="15" customHeight="1">
      <c r="B81" s="147"/>
      <c r="D81" s="149"/>
      <c r="E81" s="149"/>
      <c r="F81" s="132">
        <v>2017</v>
      </c>
      <c r="G81" s="133"/>
      <c r="H81" s="132">
        <v>2017</v>
      </c>
      <c r="L81" s="236"/>
    </row>
    <row r="82" spans="2:13">
      <c r="C82" s="131" t="s">
        <v>163</v>
      </c>
      <c r="G82" s="132"/>
      <c r="H82" s="182"/>
      <c r="L82" s="164"/>
    </row>
    <row r="83" spans="2:13">
      <c r="B83" s="131" t="s">
        <v>147</v>
      </c>
      <c r="C83" s="236" t="s">
        <v>212</v>
      </c>
      <c r="D83" s="131"/>
      <c r="E83" s="147"/>
      <c r="F83" s="239">
        <v>150630</v>
      </c>
      <c r="G83" s="176"/>
      <c r="H83" s="239">
        <v>815518.28</v>
      </c>
      <c r="L83" s="236"/>
    </row>
    <row r="84" spans="2:13">
      <c r="B84" s="131"/>
      <c r="C84" s="236" t="s">
        <v>225</v>
      </c>
      <c r="D84" s="131"/>
      <c r="E84" s="147"/>
      <c r="F84" s="239">
        <v>0</v>
      </c>
      <c r="G84" s="240"/>
      <c r="H84" s="239">
        <v>9200</v>
      </c>
      <c r="L84" s="164"/>
    </row>
    <row r="85" spans="2:13">
      <c r="B85" s="131"/>
      <c r="C85" s="236" t="s">
        <v>954</v>
      </c>
      <c r="D85" s="131"/>
      <c r="E85" s="147"/>
      <c r="F85" s="239">
        <v>882973.61</v>
      </c>
      <c r="G85" s="240"/>
      <c r="H85" s="239">
        <v>0</v>
      </c>
      <c r="L85" s="236"/>
    </row>
    <row r="86" spans="2:13">
      <c r="B86" s="131"/>
      <c r="C86" s="236" t="s">
        <v>270</v>
      </c>
      <c r="D86" s="147"/>
      <c r="E86" s="147"/>
      <c r="F86" s="239">
        <v>288470</v>
      </c>
      <c r="G86" s="240"/>
      <c r="H86" s="239">
        <v>0</v>
      </c>
      <c r="L86" s="240"/>
    </row>
    <row r="87" spans="2:13">
      <c r="B87" s="131"/>
      <c r="C87" s="236" t="s">
        <v>196</v>
      </c>
      <c r="D87" s="147"/>
      <c r="E87" s="147"/>
      <c r="F87" s="239">
        <v>0</v>
      </c>
      <c r="G87" s="240"/>
      <c r="H87" s="239">
        <v>535823.35999999999</v>
      </c>
      <c r="L87" s="236"/>
    </row>
    <row r="88" spans="2:13">
      <c r="C88" s="215" t="s">
        <v>180</v>
      </c>
      <c r="D88" s="147"/>
      <c r="E88" s="147"/>
      <c r="F88" s="239">
        <v>18740</v>
      </c>
      <c r="G88" s="240"/>
      <c r="H88" s="239">
        <v>10175</v>
      </c>
      <c r="L88" s="240"/>
    </row>
    <row r="89" spans="2:13">
      <c r="B89" s="131"/>
      <c r="C89" s="236" t="s">
        <v>213</v>
      </c>
      <c r="D89" s="147"/>
      <c r="E89" s="147"/>
      <c r="F89" s="273">
        <v>229087.12</v>
      </c>
      <c r="G89" s="240"/>
      <c r="H89" s="243">
        <v>0</v>
      </c>
      <c r="L89" s="236"/>
    </row>
    <row r="90" spans="2:13">
      <c r="B90" s="131"/>
      <c r="C90" s="236" t="s">
        <v>932</v>
      </c>
      <c r="D90" s="147"/>
      <c r="E90" s="147"/>
      <c r="F90" s="273">
        <v>62545</v>
      </c>
      <c r="G90" s="240"/>
      <c r="H90" s="243">
        <v>0</v>
      </c>
      <c r="L90" s="236"/>
    </row>
    <row r="91" spans="2:13">
      <c r="B91" s="131"/>
      <c r="C91" s="236"/>
      <c r="D91" s="147"/>
      <c r="E91" s="147"/>
      <c r="F91" s="243">
        <v>0</v>
      </c>
      <c r="G91" s="176"/>
      <c r="H91" s="155">
        <v>0</v>
      </c>
      <c r="L91" s="240"/>
    </row>
    <row r="92" spans="2:13" ht="13.5" thickBot="1">
      <c r="B92" s="131"/>
      <c r="C92" s="147"/>
      <c r="F92" s="156">
        <f>SUM(F83:F91)</f>
        <v>1632445.73</v>
      </c>
      <c r="H92" s="156">
        <f>SUM(H83:H91)</f>
        <v>1370716.6400000001</v>
      </c>
      <c r="L92" s="236"/>
    </row>
    <row r="93" spans="2:13" ht="13.5" thickTop="1">
      <c r="B93" s="131"/>
      <c r="C93" s="131" t="s">
        <v>146</v>
      </c>
      <c r="D93" s="147"/>
      <c r="E93" s="147"/>
      <c r="F93" s="182"/>
      <c r="G93" s="176"/>
      <c r="H93" s="182"/>
      <c r="K93" s="176"/>
      <c r="L93" s="176"/>
    </row>
    <row r="94" spans="2:13" ht="1.5" customHeight="1">
      <c r="B94" s="147"/>
      <c r="C94" s="131" t="s">
        <v>146</v>
      </c>
      <c r="D94" s="147"/>
      <c r="E94" s="147"/>
      <c r="F94" s="133"/>
      <c r="G94" s="176"/>
      <c r="H94" s="133"/>
    </row>
    <row r="95" spans="2:13">
      <c r="B95" s="131" t="s">
        <v>40</v>
      </c>
      <c r="C95" s="147" t="s">
        <v>108</v>
      </c>
      <c r="D95" s="131"/>
      <c r="E95" s="147"/>
      <c r="F95" s="133">
        <v>3865584</v>
      </c>
      <c r="G95" s="133"/>
      <c r="H95" s="133">
        <v>3369643.34</v>
      </c>
      <c r="K95" s="131"/>
      <c r="L95" s="131"/>
      <c r="M95" s="164"/>
    </row>
    <row r="96" spans="2:13">
      <c r="B96" s="131"/>
      <c r="C96" s="236" t="s">
        <v>955</v>
      </c>
      <c r="D96" s="147"/>
      <c r="E96" s="147"/>
      <c r="F96" s="213">
        <v>546199.78</v>
      </c>
      <c r="G96" s="133"/>
      <c r="H96" s="133">
        <v>503255.21</v>
      </c>
    </row>
    <row r="97" spans="2:14">
      <c r="B97" s="147"/>
      <c r="C97" s="147" t="s">
        <v>131</v>
      </c>
      <c r="D97" s="147"/>
      <c r="E97" s="147"/>
      <c r="F97" s="133">
        <v>0</v>
      </c>
      <c r="G97" s="133"/>
      <c r="H97" s="133">
        <v>0</v>
      </c>
      <c r="N97" s="133"/>
    </row>
    <row r="98" spans="2:14">
      <c r="B98" s="147"/>
      <c r="C98" s="236" t="s">
        <v>223</v>
      </c>
      <c r="D98" s="147"/>
      <c r="E98" s="147"/>
      <c r="F98" s="133">
        <v>0</v>
      </c>
      <c r="G98" s="133"/>
      <c r="H98" s="133">
        <v>0</v>
      </c>
      <c r="N98" s="133"/>
    </row>
    <row r="99" spans="2:14">
      <c r="B99" s="147"/>
      <c r="C99" s="147" t="s">
        <v>145</v>
      </c>
      <c r="D99" s="147"/>
      <c r="E99" s="147"/>
      <c r="F99" s="133">
        <f>376296.94+220457.1+31331.24+177543.67+51561.43+195204.61</f>
        <v>1052394.9900000002</v>
      </c>
      <c r="G99" s="133"/>
      <c r="H99" s="133">
        <v>891428.39</v>
      </c>
      <c r="N99" s="164"/>
    </row>
    <row r="100" spans="2:14">
      <c r="B100" s="147"/>
      <c r="C100" s="236" t="s">
        <v>198</v>
      </c>
      <c r="D100" s="147"/>
      <c r="E100" s="147"/>
      <c r="F100" s="133">
        <v>0</v>
      </c>
      <c r="G100" s="133"/>
      <c r="H100" s="133">
        <v>0</v>
      </c>
    </row>
    <row r="101" spans="2:14">
      <c r="B101" s="147"/>
      <c r="C101" s="147" t="s">
        <v>109</v>
      </c>
      <c r="D101" s="147"/>
      <c r="E101" s="147"/>
      <c r="F101" s="133">
        <f>495417.87+142066.4+33649.21-0.01</f>
        <v>671133.47</v>
      </c>
      <c r="G101" s="133"/>
      <c r="H101" s="133">
        <v>332432.86</v>
      </c>
    </row>
    <row r="102" spans="2:14">
      <c r="B102" s="147"/>
      <c r="C102" s="147" t="s">
        <v>39</v>
      </c>
      <c r="D102" s="147"/>
      <c r="E102" s="147"/>
      <c r="F102" s="155">
        <v>367485</v>
      </c>
      <c r="G102" s="133"/>
      <c r="H102" s="155">
        <v>260445</v>
      </c>
    </row>
    <row r="103" spans="2:14">
      <c r="B103" s="147"/>
      <c r="C103" s="147" t="s">
        <v>110</v>
      </c>
      <c r="D103" s="147"/>
      <c r="E103" s="147"/>
      <c r="F103" s="155">
        <f>35519.14+300053.88+360077.16</f>
        <v>695650.17999999993</v>
      </c>
      <c r="G103" s="155"/>
      <c r="H103" s="155">
        <v>342747.95</v>
      </c>
    </row>
    <row r="104" spans="2:14">
      <c r="B104" s="147"/>
      <c r="C104" s="147" t="s">
        <v>111</v>
      </c>
      <c r="D104" s="147"/>
      <c r="E104" s="147"/>
      <c r="F104" s="237">
        <v>239049.85</v>
      </c>
      <c r="G104" s="155"/>
      <c r="H104" s="170">
        <v>149479.95000000001</v>
      </c>
    </row>
    <row r="105" spans="2:14">
      <c r="B105" s="147"/>
      <c r="C105" s="147" t="s">
        <v>112</v>
      </c>
      <c r="D105" s="147"/>
      <c r="E105" s="147"/>
      <c r="F105" s="153">
        <f>8801.2+48119.63</f>
        <v>56920.83</v>
      </c>
      <c r="G105" s="155"/>
      <c r="H105" s="153">
        <v>39102.519999999997</v>
      </c>
    </row>
    <row r="106" spans="2:14" ht="15" customHeight="1">
      <c r="B106" s="147"/>
      <c r="C106" s="147" t="s">
        <v>113</v>
      </c>
      <c r="D106" s="147"/>
      <c r="E106" s="147"/>
      <c r="F106" s="133">
        <v>77845.08</v>
      </c>
      <c r="G106" s="133"/>
      <c r="H106" s="133">
        <v>95690.51</v>
      </c>
    </row>
    <row r="107" spans="2:14">
      <c r="B107" s="147"/>
      <c r="C107" s="147" t="s">
        <v>127</v>
      </c>
      <c r="D107" s="147"/>
      <c r="E107" s="147"/>
      <c r="F107" s="133">
        <v>1056959.55</v>
      </c>
      <c r="G107" s="133"/>
      <c r="H107" s="133">
        <v>806794.62</v>
      </c>
    </row>
    <row r="108" spans="2:14">
      <c r="B108" s="147"/>
      <c r="C108" s="147" t="s">
        <v>126</v>
      </c>
      <c r="D108" s="147"/>
      <c r="E108" s="147"/>
      <c r="F108" s="133">
        <v>41416.03</v>
      </c>
      <c r="G108" s="133"/>
      <c r="H108" s="133">
        <v>28518.95</v>
      </c>
    </row>
    <row r="109" spans="2:14">
      <c r="B109" s="147"/>
      <c r="C109" s="147" t="s">
        <v>114</v>
      </c>
      <c r="D109" s="147"/>
      <c r="E109" s="147"/>
      <c r="F109" s="133">
        <v>10038.49</v>
      </c>
      <c r="G109" s="133"/>
      <c r="H109" s="133">
        <v>0</v>
      </c>
    </row>
    <row r="110" spans="2:14">
      <c r="B110" s="147"/>
      <c r="C110" s="147" t="s">
        <v>115</v>
      </c>
      <c r="D110" s="147"/>
      <c r="E110" s="147"/>
      <c r="F110" s="133">
        <f>4546.13+16775.64</f>
        <v>21321.77</v>
      </c>
      <c r="G110" s="133"/>
      <c r="H110" s="133">
        <v>18993.62</v>
      </c>
    </row>
    <row r="111" spans="2:14">
      <c r="B111" s="147"/>
      <c r="C111" s="147" t="s">
        <v>116</v>
      </c>
      <c r="D111" s="147"/>
      <c r="E111" s="147"/>
      <c r="F111" s="133">
        <f>42933+34155.04+3525</f>
        <v>80613.040000000008</v>
      </c>
      <c r="G111" s="133"/>
      <c r="H111" s="133">
        <v>28789.5</v>
      </c>
    </row>
    <row r="112" spans="2:14">
      <c r="B112" s="147"/>
      <c r="C112" s="147" t="s">
        <v>117</v>
      </c>
      <c r="D112" s="147"/>
      <c r="E112" s="147"/>
      <c r="F112" s="213">
        <v>42846.83</v>
      </c>
      <c r="G112" s="133"/>
      <c r="H112" s="133">
        <v>41285.56</v>
      </c>
      <c r="M112" s="133"/>
      <c r="N112" s="133"/>
    </row>
    <row r="113" spans="2:16">
      <c r="B113" s="147"/>
      <c r="C113" s="147" t="s">
        <v>118</v>
      </c>
      <c r="D113" s="147"/>
      <c r="E113" s="147"/>
      <c r="F113" s="133">
        <v>0</v>
      </c>
      <c r="G113" s="133"/>
      <c r="H113" s="133">
        <v>31665</v>
      </c>
    </row>
    <row r="114" spans="2:16">
      <c r="B114" s="147"/>
      <c r="C114" s="147" t="s">
        <v>119</v>
      </c>
      <c r="D114" s="147"/>
      <c r="E114" s="147"/>
      <c r="F114" s="133">
        <v>3216</v>
      </c>
      <c r="G114" s="133"/>
      <c r="H114" s="133">
        <v>0</v>
      </c>
      <c r="P114" s="153"/>
    </row>
    <row r="115" spans="2:16">
      <c r="B115" s="147"/>
      <c r="C115" s="147" t="s">
        <v>120</v>
      </c>
      <c r="D115" s="147"/>
      <c r="E115" s="147"/>
      <c r="F115" s="133">
        <v>9334.4</v>
      </c>
      <c r="G115" s="133"/>
      <c r="H115" s="133">
        <v>17114.8</v>
      </c>
      <c r="M115" s="164"/>
      <c r="N115" s="164"/>
      <c r="P115" s="153"/>
    </row>
    <row r="116" spans="2:16">
      <c r="B116" s="147"/>
      <c r="C116" s="147" t="s">
        <v>132</v>
      </c>
      <c r="D116" s="147"/>
      <c r="E116" s="147"/>
      <c r="F116" s="133">
        <v>33030</v>
      </c>
      <c r="G116" s="133"/>
      <c r="H116" s="133">
        <v>20865</v>
      </c>
    </row>
    <row r="117" spans="2:16">
      <c r="B117" s="147"/>
      <c r="C117" s="147" t="s">
        <v>133</v>
      </c>
      <c r="D117" s="147"/>
      <c r="E117" s="147"/>
      <c r="F117" s="133">
        <v>178815.87</v>
      </c>
      <c r="G117" s="133"/>
      <c r="H117" s="133">
        <v>106133.74</v>
      </c>
    </row>
    <row r="118" spans="2:16">
      <c r="B118" s="147"/>
      <c r="C118" s="147" t="s">
        <v>121</v>
      </c>
      <c r="D118" s="147"/>
      <c r="E118" s="147"/>
      <c r="F118" s="162">
        <f>6795.31+1195.97</f>
        <v>7991.2800000000007</v>
      </c>
      <c r="G118" s="133"/>
      <c r="H118" s="162">
        <v>22415.63</v>
      </c>
    </row>
    <row r="119" spans="2:16" ht="13.5" thickBot="1">
      <c r="B119" s="147"/>
      <c r="C119" s="147"/>
      <c r="D119" s="147"/>
      <c r="E119" s="147"/>
      <c r="F119" s="156">
        <f>SUM(F95:F118)</f>
        <v>9057846.4399999976</v>
      </c>
      <c r="H119" s="156">
        <f>SUM(H95:H118)</f>
        <v>7106802.1499999994</v>
      </c>
    </row>
    <row r="120" spans="2:16" ht="13.5" thickTop="1">
      <c r="B120" s="147"/>
      <c r="C120" s="131" t="s">
        <v>149</v>
      </c>
      <c r="D120" s="147"/>
      <c r="E120" s="147"/>
      <c r="F120" s="133"/>
      <c r="G120" s="176"/>
      <c r="H120" s="133"/>
    </row>
    <row r="121" spans="2:16">
      <c r="B121" s="131" t="s">
        <v>123</v>
      </c>
      <c r="C121" s="147" t="s">
        <v>103</v>
      </c>
      <c r="D121" s="131"/>
      <c r="E121" s="147"/>
      <c r="F121" s="133">
        <f>616910+517336.33+2810440.07+16000</f>
        <v>3960686.4</v>
      </c>
      <c r="G121" s="133"/>
      <c r="H121" s="133">
        <v>2714392.69</v>
      </c>
    </row>
    <row r="122" spans="2:16">
      <c r="B122" s="131"/>
      <c r="C122" s="147" t="s">
        <v>104</v>
      </c>
      <c r="D122" s="147"/>
      <c r="E122" s="147"/>
      <c r="F122" s="133">
        <f>2540+279500+1243505.63+5928.88</f>
        <v>1531474.5099999998</v>
      </c>
      <c r="G122" s="133"/>
      <c r="H122" s="133">
        <v>1196317.96</v>
      </c>
    </row>
    <row r="123" spans="2:16">
      <c r="B123" s="147"/>
      <c r="C123" s="147" t="s">
        <v>168</v>
      </c>
      <c r="D123" s="147"/>
      <c r="E123" s="147"/>
      <c r="F123" s="133">
        <v>8862</v>
      </c>
      <c r="G123" s="133"/>
      <c r="H123" s="133">
        <v>11483</v>
      </c>
    </row>
    <row r="124" spans="2:16">
      <c r="B124" s="147"/>
      <c r="C124" s="147" t="s">
        <v>106</v>
      </c>
      <c r="D124" s="147"/>
      <c r="E124" s="147"/>
      <c r="F124" s="133">
        <f>47538+18238.34+39368.04+18885</f>
        <v>124029.38</v>
      </c>
      <c r="G124" s="133"/>
      <c r="H124" s="133">
        <v>169761.68</v>
      </c>
    </row>
    <row r="125" spans="2:16">
      <c r="B125" s="147"/>
      <c r="C125" s="147" t="s">
        <v>122</v>
      </c>
      <c r="D125" s="147"/>
      <c r="E125" s="147"/>
      <c r="F125" s="133">
        <v>298907</v>
      </c>
      <c r="G125" s="133"/>
      <c r="H125" s="133">
        <v>266077.63</v>
      </c>
    </row>
    <row r="126" spans="2:16">
      <c r="B126" s="147"/>
      <c r="C126" s="236" t="s">
        <v>208</v>
      </c>
      <c r="D126" s="147"/>
      <c r="E126" s="147"/>
      <c r="F126" s="133">
        <v>0</v>
      </c>
      <c r="G126" s="133"/>
      <c r="H126" s="133">
        <v>0</v>
      </c>
    </row>
    <row r="127" spans="2:16">
      <c r="B127" s="147"/>
      <c r="C127" s="236" t="s">
        <v>197</v>
      </c>
      <c r="D127" s="147"/>
      <c r="E127" s="147"/>
      <c r="F127" s="133">
        <v>0</v>
      </c>
      <c r="G127" s="133"/>
      <c r="H127" s="133">
        <v>0</v>
      </c>
    </row>
    <row r="128" spans="2:16">
      <c r="B128" s="147"/>
      <c r="C128" s="236" t="s">
        <v>244</v>
      </c>
      <c r="D128" s="147"/>
      <c r="E128" s="147"/>
      <c r="F128" s="133">
        <v>0</v>
      </c>
      <c r="G128" s="133"/>
      <c r="H128" s="133">
        <v>221718.92</v>
      </c>
    </row>
    <row r="129" spans="2:8">
      <c r="B129" s="147"/>
      <c r="C129" s="147" t="s">
        <v>105</v>
      </c>
      <c r="D129" s="147"/>
      <c r="E129" s="147"/>
      <c r="F129" s="162">
        <f>9503.94</f>
        <v>9503.94</v>
      </c>
      <c r="G129" s="133"/>
      <c r="H129" s="162">
        <v>0</v>
      </c>
    </row>
    <row r="130" spans="2:8" ht="13.5" thickBot="1">
      <c r="B130" s="147"/>
      <c r="C130" s="147"/>
      <c r="D130" s="147"/>
      <c r="E130" s="147"/>
      <c r="F130" s="156">
        <f>SUM(F121:F129)</f>
        <v>5933463.2300000004</v>
      </c>
      <c r="G130" s="164"/>
      <c r="H130" s="156">
        <f>SUM(H121:H129)</f>
        <v>4579751.88</v>
      </c>
    </row>
    <row r="131" spans="2:8" ht="13.5" thickTop="1">
      <c r="B131" s="147"/>
      <c r="C131" s="131" t="s">
        <v>151</v>
      </c>
      <c r="D131" s="147"/>
      <c r="E131" s="147"/>
      <c r="F131" s="182"/>
      <c r="G131" s="176"/>
      <c r="H131" s="182"/>
    </row>
    <row r="132" spans="2:8">
      <c r="B132" s="131" t="s">
        <v>150</v>
      </c>
      <c r="C132" s="147" t="s">
        <v>152</v>
      </c>
      <c r="D132" s="131"/>
      <c r="E132" s="147"/>
      <c r="F132" s="155">
        <v>31534.38</v>
      </c>
      <c r="G132" s="176"/>
      <c r="H132" s="155">
        <v>27189.439999999999</v>
      </c>
    </row>
    <row r="133" spans="2:8">
      <c r="B133" s="147"/>
      <c r="C133" s="236" t="s">
        <v>218</v>
      </c>
      <c r="D133" s="147"/>
      <c r="E133" s="147"/>
      <c r="F133" s="155">
        <f>1586.15+12020.71+233464.56</f>
        <v>247071.41999999998</v>
      </c>
      <c r="G133" s="133"/>
      <c r="H133" s="155">
        <v>224696.09</v>
      </c>
    </row>
    <row r="134" spans="2:8">
      <c r="B134" s="147"/>
      <c r="C134" s="236" t="s">
        <v>213</v>
      </c>
      <c r="D134" s="147"/>
      <c r="E134" s="147"/>
      <c r="F134" s="155">
        <v>200</v>
      </c>
      <c r="G134" s="133"/>
      <c r="H134" s="155">
        <v>4200</v>
      </c>
    </row>
    <row r="135" spans="2:8">
      <c r="B135" s="147"/>
      <c r="C135" s="236" t="s">
        <v>217</v>
      </c>
      <c r="D135" s="147"/>
      <c r="E135" s="147"/>
      <c r="F135" s="155">
        <v>140247.63</v>
      </c>
      <c r="G135" s="133"/>
      <c r="H135" s="155">
        <v>91932.85</v>
      </c>
    </row>
    <row r="136" spans="2:8" ht="13.5" thickBot="1">
      <c r="B136" s="147"/>
      <c r="C136" s="147"/>
      <c r="D136" s="147"/>
      <c r="E136" s="147"/>
      <c r="F136" s="156">
        <f>SUM(F132:F135)</f>
        <v>419053.43</v>
      </c>
      <c r="G136" s="133"/>
      <c r="H136" s="156">
        <f>SUM(H132:H135)</f>
        <v>348018.38</v>
      </c>
    </row>
    <row r="137" spans="2:8" ht="13.5" thickTop="1">
      <c r="B137" s="147"/>
      <c r="C137" s="147"/>
      <c r="D137" s="147"/>
      <c r="E137" s="147"/>
      <c r="F137" s="182"/>
      <c r="G137" s="133"/>
      <c r="H137" s="182"/>
    </row>
    <row r="138" spans="2:8" ht="5.25" hidden="1" customHeight="1">
      <c r="B138" s="147"/>
      <c r="C138" s="147"/>
      <c r="D138" s="147"/>
      <c r="E138" s="147"/>
      <c r="F138" s="182"/>
      <c r="G138" s="176"/>
      <c r="H138" s="182"/>
    </row>
    <row r="139" spans="2:8" ht="12.75" customHeight="1">
      <c r="B139" s="147"/>
      <c r="C139" s="147"/>
      <c r="D139" s="147"/>
      <c r="E139" s="147"/>
      <c r="F139" s="182"/>
      <c r="G139" s="176"/>
      <c r="H139" s="182"/>
    </row>
    <row r="140" spans="2:8" ht="12.75" customHeight="1">
      <c r="B140" s="147"/>
      <c r="C140" s="131" t="s">
        <v>200</v>
      </c>
      <c r="D140" s="147"/>
      <c r="E140" s="147"/>
      <c r="F140" s="133"/>
      <c r="G140" s="176"/>
      <c r="H140" s="133"/>
    </row>
    <row r="141" spans="2:8">
      <c r="B141" s="131" t="s">
        <v>148</v>
      </c>
      <c r="C141" s="148" t="s">
        <v>201</v>
      </c>
      <c r="D141" s="147"/>
      <c r="E141" s="147"/>
      <c r="G141" s="164"/>
      <c r="H141" s="168"/>
    </row>
    <row r="142" spans="2:8">
      <c r="B142" s="149"/>
      <c r="C142" s="148" t="s">
        <v>202</v>
      </c>
      <c r="G142" s="147"/>
      <c r="H142" s="167"/>
    </row>
    <row r="143" spans="2:8">
      <c r="C143" s="148" t="s">
        <v>203</v>
      </c>
      <c r="G143" s="147"/>
      <c r="H143" s="147"/>
    </row>
    <row r="144" spans="2:8">
      <c r="C144" s="148" t="s">
        <v>204</v>
      </c>
      <c r="G144" s="147"/>
      <c r="H144" s="147"/>
    </row>
    <row r="145" spans="2:8">
      <c r="C145" s="148" t="s">
        <v>205</v>
      </c>
      <c r="G145" s="147"/>
      <c r="H145" s="147"/>
    </row>
    <row r="146" spans="2:8">
      <c r="B146" s="131"/>
      <c r="C146" s="147"/>
      <c r="G146" s="147"/>
      <c r="H146" s="147"/>
    </row>
    <row r="147" spans="2:8">
      <c r="C147" s="147"/>
      <c r="G147" s="147"/>
      <c r="H147" s="147"/>
    </row>
    <row r="148" spans="2:8">
      <c r="C148" s="147"/>
      <c r="G148" s="147"/>
      <c r="H148" s="147"/>
    </row>
    <row r="149" spans="2:8">
      <c r="C149"/>
      <c r="G149" s="147"/>
      <c r="H149" s="147"/>
    </row>
    <row r="150" spans="2:8">
      <c r="G150" s="147"/>
      <c r="H150" s="147"/>
    </row>
    <row r="151" spans="2:8">
      <c r="C151" s="147"/>
      <c r="F151" s="163"/>
      <c r="G151" s="147"/>
      <c r="H151" s="166"/>
    </row>
    <row r="152" spans="2:8" ht="18" customHeight="1">
      <c r="B152" s="147"/>
      <c r="C152" s="147"/>
      <c r="D152" s="147"/>
      <c r="E152" s="147"/>
      <c r="F152" s="163"/>
      <c r="G152" s="152"/>
      <c r="H152" s="166"/>
    </row>
    <row r="153" spans="2:8" ht="15.75" customHeight="1">
      <c r="B153" s="147"/>
      <c r="C153" s="147"/>
      <c r="D153" s="147"/>
      <c r="E153" s="147"/>
      <c r="F153" s="163"/>
      <c r="G153" s="152"/>
      <c r="H153" s="166"/>
    </row>
    <row r="154" spans="2:8" ht="14.25" customHeight="1">
      <c r="B154" s="147"/>
      <c r="C154" s="91" t="s">
        <v>165</v>
      </c>
      <c r="D154" s="147"/>
      <c r="E154" s="147"/>
      <c r="F154" s="247" t="s">
        <v>241</v>
      </c>
      <c r="G154" s="152"/>
      <c r="H154" s="91" t="s">
        <v>246</v>
      </c>
    </row>
    <row r="155" spans="2:8" ht="14.25" customHeight="1">
      <c r="C155" s="91" t="s">
        <v>164</v>
      </c>
      <c r="D155" s="205"/>
      <c r="F155" s="174" t="s">
        <v>20</v>
      </c>
      <c r="G155"/>
      <c r="H155" s="91" t="s">
        <v>239</v>
      </c>
    </row>
    <row r="156" spans="2:8" ht="14.25" customHeight="1">
      <c r="C156" s="91" t="s">
        <v>155</v>
      </c>
      <c r="D156" s="205"/>
      <c r="F156" s="24"/>
      <c r="G156" s="62"/>
      <c r="H156" s="147"/>
    </row>
    <row r="157" spans="2:8" ht="14.25" customHeight="1">
      <c r="C157" s="91" t="s">
        <v>171</v>
      </c>
      <c r="D157" s="205"/>
      <c r="E157" s="62"/>
      <c r="F157" s="62"/>
      <c r="G157" s="147"/>
    </row>
    <row r="158" spans="2:8" ht="14.25" customHeight="1">
      <c r="C158" s="91" t="s">
        <v>172</v>
      </c>
      <c r="D158" s="205"/>
      <c r="E158" s="62"/>
      <c r="F158" s="62"/>
    </row>
    <row r="159" spans="2:8" ht="14.25" customHeight="1">
      <c r="D159" s="24"/>
      <c r="E159" s="62"/>
      <c r="F159" s="133"/>
      <c r="H159" s="147"/>
    </row>
    <row r="160" spans="2:8" ht="14.25" customHeight="1">
      <c r="E160" s="147"/>
      <c r="F160" s="133"/>
      <c r="G160" s="147"/>
      <c r="H160" s="147"/>
    </row>
    <row r="161" spans="2:8" ht="18" customHeight="1">
      <c r="C161" s="147"/>
      <c r="E161" s="147"/>
      <c r="F161" s="133"/>
      <c r="G161" s="147"/>
      <c r="H161" s="147"/>
    </row>
    <row r="162" spans="2:8" ht="18" customHeight="1">
      <c r="C162" s="147"/>
      <c r="D162" s="147"/>
      <c r="E162" s="147"/>
      <c r="F162" s="133"/>
      <c r="G162" s="147"/>
      <c r="H162" s="147"/>
    </row>
    <row r="163" spans="2:8" ht="18" customHeight="1">
      <c r="B163" s="147"/>
      <c r="D163" s="147"/>
      <c r="E163" s="147"/>
      <c r="F163" s="153"/>
      <c r="G163" s="147"/>
      <c r="H163" s="147"/>
    </row>
    <row r="164" spans="2:8" ht="18" customHeight="1">
      <c r="E164" s="149"/>
      <c r="G164" s="167"/>
    </row>
    <row r="168" spans="2:8">
      <c r="C168" s="147"/>
    </row>
    <row r="169" spans="2:8">
      <c r="C169" s="147"/>
      <c r="D169" s="147"/>
      <c r="H169" s="168"/>
    </row>
    <row r="170" spans="2:8">
      <c r="B170" s="149"/>
      <c r="C170" s="147"/>
      <c r="D170" s="147"/>
      <c r="F170" s="133"/>
      <c r="G170" s="147"/>
      <c r="H170" s="147"/>
    </row>
    <row r="171" spans="2:8">
      <c r="B171" s="131"/>
      <c r="C171" s="147"/>
      <c r="D171" s="147"/>
      <c r="E171" s="147"/>
      <c r="F171" s="133"/>
      <c r="G171" s="147"/>
      <c r="H171" s="147"/>
    </row>
    <row r="172" spans="2:8">
      <c r="B172" s="147"/>
      <c r="C172" s="147"/>
      <c r="D172" s="147"/>
      <c r="E172" s="147"/>
      <c r="F172" s="133"/>
      <c r="G172" s="147"/>
      <c r="H172" s="147"/>
    </row>
    <row r="173" spans="2:8">
      <c r="B173" s="147"/>
      <c r="C173" s="147"/>
      <c r="D173" s="147"/>
      <c r="E173" s="147"/>
      <c r="F173" s="133"/>
      <c r="G173" s="147"/>
      <c r="H173" s="147"/>
    </row>
    <row r="174" spans="2:8">
      <c r="B174" s="147"/>
      <c r="C174" s="147"/>
      <c r="D174" s="147"/>
      <c r="E174" s="147"/>
      <c r="F174" s="133"/>
      <c r="G174" s="147"/>
      <c r="H174" s="147"/>
    </row>
    <row r="175" spans="2:8">
      <c r="B175" s="147"/>
      <c r="C175" s="147"/>
      <c r="D175" s="147"/>
      <c r="E175" s="147"/>
      <c r="F175" s="133"/>
      <c r="G175" s="147"/>
      <c r="H175" s="147"/>
    </row>
    <row r="176" spans="2:8">
      <c r="B176" s="147"/>
      <c r="C176" s="147"/>
      <c r="D176" s="147"/>
      <c r="E176" s="147"/>
      <c r="F176" s="133"/>
      <c r="G176" s="147"/>
      <c r="H176" s="147"/>
    </row>
    <row r="177" spans="2:9">
      <c r="B177" s="147"/>
      <c r="C177" s="147"/>
      <c r="D177" s="147"/>
      <c r="E177" s="147"/>
      <c r="F177" s="133"/>
      <c r="G177" s="147"/>
      <c r="H177" s="147"/>
    </row>
    <row r="178" spans="2:9">
      <c r="B178" s="147"/>
      <c r="C178" s="147"/>
      <c r="D178" s="147"/>
      <c r="E178" s="147"/>
      <c r="F178" s="133"/>
      <c r="G178" s="147"/>
      <c r="H178" s="147"/>
    </row>
    <row r="179" spans="2:9">
      <c r="B179" s="147"/>
      <c r="D179" s="147"/>
      <c r="E179" s="147"/>
      <c r="F179" s="133"/>
      <c r="G179" s="147"/>
      <c r="H179" s="147"/>
    </row>
    <row r="180" spans="2:9">
      <c r="B180" s="147"/>
      <c r="E180" s="147"/>
      <c r="G180" s="147"/>
    </row>
    <row r="186" spans="2:9">
      <c r="C186" s="147"/>
    </row>
    <row r="187" spans="2:9">
      <c r="C187" s="147"/>
      <c r="D187" s="147"/>
      <c r="F187" s="133"/>
      <c r="H187" s="147"/>
    </row>
    <row r="188" spans="2:9">
      <c r="B188" s="147"/>
      <c r="C188" s="23"/>
      <c r="D188" s="147"/>
      <c r="E188" s="147"/>
      <c r="F188" s="133"/>
      <c r="G188" s="147"/>
      <c r="H188" s="147"/>
    </row>
    <row r="189" spans="2:9">
      <c r="B189" s="147"/>
      <c r="C189" s="23"/>
      <c r="D189" s="23"/>
      <c r="E189" s="147"/>
      <c r="G189" s="147"/>
      <c r="H189" s="147"/>
    </row>
    <row r="190" spans="2:9">
      <c r="B190" s="2"/>
      <c r="C190" s="23"/>
      <c r="D190" s="23"/>
      <c r="G190" s="169"/>
      <c r="H190" s="147"/>
      <c r="I190" s="2"/>
    </row>
    <row r="191" spans="2:9">
      <c r="B191" s="2"/>
      <c r="C191" s="23"/>
      <c r="D191" s="23"/>
      <c r="F191" s="81"/>
      <c r="G191" s="23"/>
    </row>
    <row r="192" spans="2:9">
      <c r="B192" s="2"/>
      <c r="C192" s="23"/>
      <c r="D192" s="23"/>
      <c r="F192" s="81"/>
      <c r="G192" s="2"/>
      <c r="I192" s="2"/>
    </row>
    <row r="193" spans="1:9">
      <c r="A193" s="2"/>
      <c r="C193" s="23"/>
      <c r="D193" s="23"/>
      <c r="F193" s="81"/>
      <c r="G193" s="2"/>
      <c r="I193" s="2"/>
    </row>
    <row r="194" spans="1:9">
      <c r="D194" s="23"/>
      <c r="E194" s="2"/>
      <c r="G194" s="2"/>
      <c r="H194" s="2"/>
      <c r="I194" s="2"/>
    </row>
    <row r="195" spans="1:9">
      <c r="H195" s="2"/>
    </row>
    <row r="196" spans="1:9">
      <c r="H196" s="2"/>
    </row>
  </sheetData>
  <mergeCells count="1">
    <mergeCell ref="A2:H2"/>
  </mergeCells>
  <phoneticPr fontId="2" type="noConversion"/>
  <printOptions horizontalCentered="1"/>
  <pageMargins left="0.39370078740157483" right="0.35433070866141736" top="0.15748031496062992" bottom="0.23622047244094491" header="0.15748031496062992" footer="0"/>
  <pageSetup paperSize="9" scale="80" fitToHeight="3" orientation="portrait" horizontalDpi="96" verticalDpi="96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2"/>
  <sheetViews>
    <sheetView zoomScale="85" zoomScaleNormal="85" workbookViewId="0">
      <selection activeCell="M34" sqref="M34"/>
    </sheetView>
  </sheetViews>
  <sheetFormatPr baseColWidth="10" defaultRowHeight="12.75"/>
  <cols>
    <col min="1" max="1" width="2.7109375" customWidth="1"/>
    <col min="2" max="2" width="26" customWidth="1"/>
    <col min="3" max="3" width="13.28515625" customWidth="1"/>
    <col min="4" max="4" width="11.7109375" customWidth="1"/>
    <col min="5" max="5" width="13.28515625" customWidth="1"/>
    <col min="6" max="6" width="13.85546875" customWidth="1"/>
    <col min="7" max="7" width="11" customWidth="1"/>
    <col min="8" max="8" width="11.85546875" customWidth="1"/>
    <col min="9" max="9" width="14.42578125" customWidth="1"/>
    <col min="10" max="10" width="13.85546875" customWidth="1"/>
    <col min="11" max="11" width="3" customWidth="1"/>
    <col min="12" max="12" width="14.5703125" customWidth="1"/>
    <col min="14" max="14" width="16" customWidth="1"/>
    <col min="21" max="23" width="12.7109375" bestFit="1" customWidth="1"/>
  </cols>
  <sheetData>
    <row r="2" spans="2:14" ht="13.5" thickBot="1">
      <c r="E2" s="1"/>
      <c r="J2" s="1"/>
    </row>
    <row r="3" spans="2:14" ht="33" customHeight="1">
      <c r="B3" s="177"/>
      <c r="C3" s="3"/>
      <c r="D3" s="3"/>
      <c r="E3" s="178" t="s">
        <v>134</v>
      </c>
      <c r="F3" s="3"/>
      <c r="G3" s="3"/>
      <c r="H3" s="3"/>
      <c r="I3" s="3"/>
      <c r="J3" s="102"/>
      <c r="K3" s="1"/>
    </row>
    <row r="4" spans="2:14">
      <c r="B4" s="7"/>
      <c r="C4" s="1"/>
      <c r="D4" s="1"/>
      <c r="E4" s="1"/>
      <c r="F4" s="1"/>
      <c r="G4" s="1"/>
      <c r="H4" s="1"/>
      <c r="I4" s="1"/>
      <c r="J4" s="103"/>
      <c r="K4" s="1"/>
    </row>
    <row r="5" spans="2:14">
      <c r="B5" s="289" t="s">
        <v>253</v>
      </c>
      <c r="C5" s="290"/>
      <c r="D5" s="290"/>
      <c r="E5" s="290"/>
      <c r="F5" s="290"/>
      <c r="G5" s="290"/>
      <c r="H5" s="290"/>
      <c r="I5" s="290"/>
      <c r="J5" s="103" t="s">
        <v>52</v>
      </c>
      <c r="K5" s="1"/>
    </row>
    <row r="6" spans="2:14">
      <c r="B6" s="7"/>
      <c r="C6" s="1"/>
      <c r="D6" s="1"/>
      <c r="E6" s="1"/>
      <c r="F6" s="1"/>
      <c r="G6" s="1"/>
      <c r="H6" s="1"/>
      <c r="I6" s="1"/>
      <c r="J6" s="103"/>
      <c r="K6" s="1"/>
    </row>
    <row r="7" spans="2:14" ht="15.75">
      <c r="B7" s="7"/>
      <c r="C7" s="1"/>
      <c r="D7" s="1"/>
      <c r="E7" s="203" t="s">
        <v>182</v>
      </c>
      <c r="G7" s="1"/>
      <c r="H7" s="1"/>
      <c r="I7" s="1"/>
      <c r="J7" s="103"/>
      <c r="K7" s="1"/>
    </row>
    <row r="8" spans="2:14" ht="13.5" thickBot="1">
      <c r="B8" s="104"/>
      <c r="C8" s="19"/>
      <c r="D8" s="19"/>
      <c r="E8" s="19"/>
      <c r="F8" s="19"/>
      <c r="G8" s="19"/>
      <c r="H8" s="19"/>
      <c r="I8" s="19"/>
      <c r="J8" s="105"/>
      <c r="K8" s="1"/>
    </row>
    <row r="9" spans="2:14">
      <c r="B9" s="106" t="s">
        <v>53</v>
      </c>
      <c r="C9" s="107" t="s">
        <v>54</v>
      </c>
      <c r="D9" s="107" t="s">
        <v>55</v>
      </c>
      <c r="E9" s="107" t="s">
        <v>56</v>
      </c>
      <c r="F9" s="108" t="s">
        <v>57</v>
      </c>
      <c r="G9" s="109"/>
      <c r="H9" s="110"/>
      <c r="I9" s="111" t="s">
        <v>58</v>
      </c>
      <c r="J9" s="112" t="s">
        <v>58</v>
      </c>
      <c r="K9" s="1"/>
      <c r="L9" s="249" t="s">
        <v>266</v>
      </c>
    </row>
    <row r="10" spans="2:14">
      <c r="B10" s="113"/>
      <c r="C10" s="107" t="s">
        <v>59</v>
      </c>
      <c r="D10" s="107" t="s">
        <v>60</v>
      </c>
      <c r="E10" s="107" t="s">
        <v>61</v>
      </c>
      <c r="F10" s="114" t="s">
        <v>62</v>
      </c>
      <c r="G10" s="114" t="s">
        <v>63</v>
      </c>
      <c r="H10" s="114" t="s">
        <v>64</v>
      </c>
      <c r="I10" s="111" t="s">
        <v>65</v>
      </c>
      <c r="J10" s="112" t="s">
        <v>65</v>
      </c>
      <c r="M10" s="248" t="s">
        <v>267</v>
      </c>
      <c r="N10" s="248" t="s">
        <v>268</v>
      </c>
    </row>
    <row r="11" spans="2:14">
      <c r="B11" s="113"/>
      <c r="C11" s="115"/>
      <c r="D11" s="107" t="s">
        <v>12</v>
      </c>
      <c r="E11" s="107" t="s">
        <v>66</v>
      </c>
      <c r="F11" s="107" t="s">
        <v>67</v>
      </c>
      <c r="G11" s="107" t="s">
        <v>66</v>
      </c>
      <c r="H11" s="107" t="s">
        <v>68</v>
      </c>
      <c r="I11" s="111">
        <v>2018</v>
      </c>
      <c r="J11" s="116">
        <v>2017</v>
      </c>
      <c r="L11" s="236" t="s">
        <v>265</v>
      </c>
      <c r="M11">
        <v>1141774.54</v>
      </c>
    </row>
    <row r="12" spans="2:14" ht="15">
      <c r="B12" s="117"/>
      <c r="C12" s="118"/>
      <c r="D12" s="118"/>
      <c r="E12" s="118"/>
      <c r="F12" s="118"/>
      <c r="G12" s="118"/>
      <c r="H12" s="118"/>
      <c r="I12" s="119"/>
      <c r="J12" s="120"/>
      <c r="L12" s="236" t="s">
        <v>264</v>
      </c>
      <c r="M12">
        <v>193360.55</v>
      </c>
    </row>
    <row r="13" spans="2:14" ht="15">
      <c r="B13" s="5" t="s">
        <v>77</v>
      </c>
      <c r="C13" s="121">
        <v>792524.59</v>
      </c>
      <c r="D13" s="121">
        <v>0</v>
      </c>
      <c r="E13" s="121">
        <f>C13+D13</f>
        <v>792524.59</v>
      </c>
      <c r="F13" s="121">
        <v>0</v>
      </c>
      <c r="G13" s="121">
        <v>0</v>
      </c>
      <c r="H13" s="16">
        <v>0</v>
      </c>
      <c r="I13" s="122">
        <f>E13-H13</f>
        <v>792524.59</v>
      </c>
      <c r="J13" s="123">
        <v>792524.59</v>
      </c>
      <c r="L13" s="236" t="s">
        <v>263</v>
      </c>
      <c r="M13">
        <v>14610.92</v>
      </c>
    </row>
    <row r="14" spans="2:14" ht="15">
      <c r="B14" s="5"/>
      <c r="C14" s="121"/>
      <c r="D14" s="121"/>
      <c r="E14" s="121"/>
      <c r="F14" s="121"/>
      <c r="G14" s="121"/>
      <c r="H14" s="121"/>
      <c r="I14" s="122"/>
      <c r="J14" s="124"/>
      <c r="L14" s="236" t="s">
        <v>262</v>
      </c>
      <c r="M14">
        <v>212038.36</v>
      </c>
    </row>
    <row r="15" spans="2:14" ht="15">
      <c r="B15" s="5" t="s">
        <v>78</v>
      </c>
      <c r="C15" s="121">
        <v>154411.34</v>
      </c>
      <c r="D15" s="125"/>
      <c r="E15" s="121">
        <f>C15+D15</f>
        <v>154411.34</v>
      </c>
      <c r="F15" s="121">
        <v>0</v>
      </c>
      <c r="G15" s="121">
        <v>0</v>
      </c>
      <c r="H15" s="16">
        <f>F15+G15</f>
        <v>0</v>
      </c>
      <c r="I15" s="122">
        <f>E15-H15</f>
        <v>154411.34</v>
      </c>
      <c r="J15" s="123">
        <v>154411.34</v>
      </c>
      <c r="L15" s="236" t="s">
        <v>261</v>
      </c>
      <c r="M15">
        <v>82658.3</v>
      </c>
    </row>
    <row r="16" spans="2:14" ht="15">
      <c r="B16" s="5"/>
      <c r="C16" s="121"/>
      <c r="D16" s="121"/>
      <c r="E16" s="121"/>
      <c r="F16" s="121"/>
      <c r="G16" s="121"/>
      <c r="H16" s="121"/>
      <c r="I16" s="122"/>
      <c r="J16" s="124"/>
      <c r="L16" s="236" t="s">
        <v>260</v>
      </c>
      <c r="M16">
        <v>102438</v>
      </c>
      <c r="N16" s="17">
        <v>32410</v>
      </c>
    </row>
    <row r="17" spans="1:23" ht="15">
      <c r="B17" s="5" t="s">
        <v>79</v>
      </c>
      <c r="C17" s="121">
        <v>5821444.5800000001</v>
      </c>
      <c r="D17" s="121">
        <f>32410+50000+19540+2726606.21</f>
        <v>2828556.21</v>
      </c>
      <c r="E17" s="121">
        <f>+C17+D17</f>
        <v>8650000.7899999991</v>
      </c>
      <c r="F17" s="121">
        <v>723521.83</v>
      </c>
      <c r="G17" s="121">
        <f>+E17*0.02</f>
        <v>173000.01579999999</v>
      </c>
      <c r="H17" s="15">
        <f>+F17+G17</f>
        <v>896521.84580000001</v>
      </c>
      <c r="I17" s="122">
        <f>+E17-H17</f>
        <v>7753478.9441999989</v>
      </c>
      <c r="J17" s="123">
        <v>5097922.75</v>
      </c>
      <c r="L17" s="236" t="s">
        <v>259</v>
      </c>
      <c r="M17">
        <v>123791.69</v>
      </c>
      <c r="N17" s="17"/>
    </row>
    <row r="18" spans="1:23" ht="15">
      <c r="B18" s="5"/>
      <c r="C18" s="121"/>
      <c r="D18" s="121"/>
      <c r="E18" s="121"/>
      <c r="F18" s="121"/>
      <c r="G18" s="121"/>
      <c r="H18" s="121"/>
      <c r="I18" s="122"/>
      <c r="J18" s="124"/>
      <c r="L18" s="236" t="s">
        <v>258</v>
      </c>
      <c r="M18">
        <v>14110.46</v>
      </c>
      <c r="N18" s="17"/>
    </row>
    <row r="19" spans="1:23" ht="15">
      <c r="B19" s="5" t="s">
        <v>80</v>
      </c>
      <c r="C19" s="121">
        <v>657971.67000000004</v>
      </c>
      <c r="D19" s="121"/>
      <c r="E19" s="121">
        <f>C19+D19</f>
        <v>657971.67000000004</v>
      </c>
      <c r="F19" s="121">
        <v>640891.67000000004</v>
      </c>
      <c r="G19" s="121">
        <v>17080</v>
      </c>
      <c r="H19" s="15">
        <f>F19+G19</f>
        <v>657971.67000000004</v>
      </c>
      <c r="I19" s="122">
        <f>E19-H19</f>
        <v>0</v>
      </c>
      <c r="J19" s="123">
        <v>17080</v>
      </c>
      <c r="L19" s="236" t="s">
        <v>257</v>
      </c>
      <c r="M19">
        <v>3842726.4</v>
      </c>
      <c r="N19" s="17"/>
      <c r="R19" s="236"/>
      <c r="T19" s="17"/>
      <c r="U19" s="17"/>
      <c r="V19" s="17"/>
      <c r="W19" s="17"/>
    </row>
    <row r="20" spans="1:23" ht="15">
      <c r="B20" s="5"/>
      <c r="C20" s="121"/>
      <c r="D20" s="121"/>
      <c r="E20" s="121"/>
      <c r="F20" s="121"/>
      <c r="G20" s="121"/>
      <c r="H20" s="121"/>
      <c r="I20" s="122"/>
      <c r="J20" s="123"/>
      <c r="L20" s="236" t="s">
        <v>256</v>
      </c>
      <c r="M20">
        <v>144300.04</v>
      </c>
      <c r="N20" s="17">
        <v>50000</v>
      </c>
    </row>
    <row r="21" spans="1:23" ht="15">
      <c r="B21" s="5" t="s">
        <v>81</v>
      </c>
      <c r="C21" s="121">
        <v>85721.37</v>
      </c>
      <c r="D21" s="121">
        <v>0</v>
      </c>
      <c r="E21" s="121">
        <f>C21+D21</f>
        <v>85721.37</v>
      </c>
      <c r="F21" s="121">
        <v>72158.080000000002</v>
      </c>
      <c r="G21" s="121">
        <f>+E21*0.1</f>
        <v>8572.1370000000006</v>
      </c>
      <c r="H21" s="15">
        <f>+F21+G21</f>
        <v>80730.217000000004</v>
      </c>
      <c r="I21" s="122">
        <f>E21-H21</f>
        <v>4991.1529999999912</v>
      </c>
      <c r="J21" s="123">
        <v>13563.29</v>
      </c>
      <c r="L21" s="236" t="s">
        <v>255</v>
      </c>
      <c r="M21">
        <v>51585.32</v>
      </c>
      <c r="N21" s="17">
        <v>19540</v>
      </c>
      <c r="U21" s="17"/>
    </row>
    <row r="22" spans="1:23" ht="15">
      <c r="B22" s="5"/>
      <c r="C22" s="121"/>
      <c r="D22" s="121"/>
      <c r="E22" s="121"/>
      <c r="F22" s="121"/>
      <c r="G22" s="121"/>
      <c r="H22" s="121"/>
      <c r="I22" s="122"/>
      <c r="J22" s="123"/>
      <c r="L22" s="236" t="s">
        <v>271</v>
      </c>
      <c r="M22" s="250">
        <v>2726606.21</v>
      </c>
      <c r="N22">
        <v>2726606.21</v>
      </c>
    </row>
    <row r="23" spans="1:23" ht="15">
      <c r="B23" s="5" t="s">
        <v>69</v>
      </c>
      <c r="C23" s="121">
        <v>194309.96</v>
      </c>
      <c r="D23" s="121">
        <v>33249.980000000003</v>
      </c>
      <c r="E23" s="121">
        <f>C23+D23</f>
        <v>227559.94</v>
      </c>
      <c r="F23" s="121">
        <v>148299.44</v>
      </c>
      <c r="G23" s="121">
        <f>+E23*0.1</f>
        <v>22755.994000000002</v>
      </c>
      <c r="H23" s="15">
        <f>+F23+G23</f>
        <v>171055.43400000001</v>
      </c>
      <c r="I23" s="122">
        <f>E23-H23</f>
        <v>56504.505999999994</v>
      </c>
      <c r="J23" s="123">
        <v>46010.52</v>
      </c>
      <c r="M23" s="131">
        <f>SUM(M11:M22)</f>
        <v>8650000.7899999991</v>
      </c>
      <c r="N23" s="176">
        <f>SUM(N11:N22)</f>
        <v>2828556.21</v>
      </c>
    </row>
    <row r="24" spans="1:23" ht="15">
      <c r="B24" s="5"/>
      <c r="C24" s="121"/>
      <c r="D24" s="121"/>
      <c r="E24" s="121"/>
      <c r="F24" s="121"/>
      <c r="G24" s="121"/>
      <c r="H24" s="15"/>
      <c r="I24" s="122"/>
      <c r="J24" s="123"/>
      <c r="K24" s="17"/>
      <c r="N24">
        <f>+M23-N23</f>
        <v>5821444.5799999991</v>
      </c>
    </row>
    <row r="25" spans="1:23" ht="15">
      <c r="B25" s="5" t="s">
        <v>130</v>
      </c>
      <c r="C25" s="121">
        <v>43071.34</v>
      </c>
      <c r="D25" s="121">
        <f>21845+5700</f>
        <v>27545</v>
      </c>
      <c r="E25" s="121">
        <f>+C25+D25</f>
        <v>70616.34</v>
      </c>
      <c r="F25" s="121">
        <v>28788.03</v>
      </c>
      <c r="G25" s="121">
        <v>17641.7</v>
      </c>
      <c r="H25" s="15">
        <f>+F25+G25</f>
        <v>46429.729999999996</v>
      </c>
      <c r="I25" s="122">
        <f>+E25-H25</f>
        <v>24186.61</v>
      </c>
      <c r="J25" s="123">
        <v>14283.31</v>
      </c>
    </row>
    <row r="26" spans="1:23" ht="15">
      <c r="B26" s="5"/>
      <c r="C26" s="121"/>
      <c r="D26" s="121"/>
      <c r="E26" s="121"/>
      <c r="F26" s="121"/>
      <c r="G26" s="121"/>
      <c r="H26" s="15"/>
      <c r="I26" s="122"/>
      <c r="J26" s="123"/>
    </row>
    <row r="27" spans="1:23" ht="15">
      <c r="B27" s="5" t="s">
        <v>166</v>
      </c>
      <c r="C27" s="121">
        <v>20328</v>
      </c>
      <c r="D27" s="121">
        <v>0</v>
      </c>
      <c r="E27" s="121">
        <v>20328</v>
      </c>
      <c r="F27" s="121">
        <v>20328</v>
      </c>
      <c r="G27" s="121">
        <v>0</v>
      </c>
      <c r="H27" s="15">
        <f>+F27+G27</f>
        <v>20328</v>
      </c>
      <c r="I27" s="122">
        <f>+E27-H27</f>
        <v>0</v>
      </c>
      <c r="J27" s="123">
        <v>0</v>
      </c>
      <c r="M27" s="17"/>
    </row>
    <row r="28" spans="1:23" ht="15">
      <c r="B28" s="5"/>
      <c r="C28" s="121"/>
      <c r="D28" s="121"/>
      <c r="E28" s="121"/>
      <c r="F28" s="121"/>
      <c r="G28" s="121"/>
      <c r="H28" s="121"/>
      <c r="I28" s="122"/>
      <c r="J28" s="124"/>
    </row>
    <row r="29" spans="1:23" ht="15" thickBot="1">
      <c r="B29" s="92" t="s">
        <v>70</v>
      </c>
      <c r="C29" s="126">
        <f>SUM(C13:C28)</f>
        <v>7769782.8499999996</v>
      </c>
      <c r="D29" s="126">
        <f>SUM(D13:D28)</f>
        <v>2889351.19</v>
      </c>
      <c r="E29" s="126">
        <f>SUM(E13:E27)</f>
        <v>10659134.039999997</v>
      </c>
      <c r="F29" s="126">
        <f>SUM(F13:F27)</f>
        <v>1633987.05</v>
      </c>
      <c r="G29" s="126">
        <f>SUM(G13:G28)</f>
        <v>239049.8468</v>
      </c>
      <c r="H29" s="126">
        <f>SUM(H13:H28)</f>
        <v>1873036.8968000002</v>
      </c>
      <c r="I29" s="126">
        <f>SUM(I12:I28)</f>
        <v>8786097.1431999989</v>
      </c>
      <c r="J29" s="208">
        <f t="shared" ref="J29" si="0">SUM(J13:J28)</f>
        <v>6135795.7999999989</v>
      </c>
      <c r="K29" s="17"/>
    </row>
    <row r="30" spans="1:23" ht="15.75" thickBot="1">
      <c r="A30" s="1"/>
      <c r="B30" s="66" t="s">
        <v>71</v>
      </c>
      <c r="C30" s="67"/>
      <c r="D30" s="67"/>
      <c r="E30" s="67"/>
      <c r="F30" s="67"/>
      <c r="G30" s="67"/>
      <c r="H30" s="67"/>
      <c r="I30" s="67"/>
      <c r="J30" s="127"/>
    </row>
    <row r="31" spans="1:23" ht="15">
      <c r="B31" s="22"/>
      <c r="C31" s="22"/>
      <c r="D31" s="22"/>
      <c r="E31" s="22"/>
      <c r="F31" s="22"/>
      <c r="G31" s="22"/>
      <c r="H31" s="22"/>
      <c r="I31" s="22"/>
    </row>
    <row r="32" spans="1:23" ht="15">
      <c r="B32" s="22"/>
      <c r="C32" s="22"/>
      <c r="D32" s="128"/>
      <c r="E32" s="128"/>
      <c r="F32" s="128"/>
      <c r="G32" s="22"/>
      <c r="H32" s="128"/>
      <c r="I32" s="128"/>
    </row>
    <row r="33" spans="1:10" ht="15">
      <c r="B33" s="22"/>
      <c r="C33" s="22"/>
      <c r="D33" s="22"/>
      <c r="E33" s="129"/>
      <c r="F33" s="128"/>
      <c r="G33" s="22"/>
      <c r="H33" s="128"/>
      <c r="I33" s="128"/>
    </row>
    <row r="34" spans="1:10" ht="15">
      <c r="B34" s="22"/>
      <c r="C34" s="22"/>
      <c r="D34" s="22"/>
      <c r="E34" s="22"/>
      <c r="F34" s="22"/>
      <c r="G34" s="22"/>
      <c r="H34" s="128"/>
      <c r="I34" s="128"/>
    </row>
    <row r="35" spans="1:10">
      <c r="A35" s="24"/>
      <c r="C35" s="91" t="s">
        <v>165</v>
      </c>
      <c r="D35" s="143"/>
      <c r="E35" s="18"/>
      <c r="G35" s="91" t="s">
        <v>241</v>
      </c>
      <c r="I35" s="17"/>
      <c r="J35" s="91" t="s">
        <v>246</v>
      </c>
    </row>
    <row r="36" spans="1:10">
      <c r="A36" s="24"/>
      <c r="C36" s="91" t="s">
        <v>164</v>
      </c>
      <c r="D36" s="62"/>
      <c r="G36" s="174" t="s">
        <v>20</v>
      </c>
      <c r="H36" s="24"/>
      <c r="J36" s="91" t="s">
        <v>240</v>
      </c>
    </row>
    <row r="37" spans="1:10">
      <c r="A37" s="24"/>
      <c r="C37" s="91" t="s">
        <v>155</v>
      </c>
      <c r="D37" s="24"/>
      <c r="F37" s="23"/>
      <c r="I37" s="23"/>
    </row>
    <row r="38" spans="1:10" ht="15">
      <c r="C38" s="91" t="s">
        <v>171</v>
      </c>
      <c r="D38" s="62"/>
      <c r="E38" s="81"/>
      <c r="F38" s="2"/>
      <c r="G38" s="2"/>
      <c r="H38" s="2"/>
      <c r="I38" s="22"/>
    </row>
    <row r="39" spans="1:10" ht="15">
      <c r="C39" s="91" t="s">
        <v>172</v>
      </c>
      <c r="D39" s="62"/>
      <c r="E39" s="2"/>
      <c r="F39" s="2"/>
      <c r="G39" s="2"/>
      <c r="H39" s="2"/>
      <c r="I39" s="22"/>
    </row>
    <row r="40" spans="1:10" ht="15">
      <c r="B40" s="91"/>
      <c r="C40" s="23"/>
      <c r="E40" s="17"/>
      <c r="I40" s="22"/>
    </row>
    <row r="41" spans="1:10" ht="15">
      <c r="C41" s="23"/>
      <c r="D41" s="2"/>
      <c r="E41" s="22"/>
      <c r="F41" s="22"/>
      <c r="G41" s="22"/>
      <c r="H41" s="22"/>
      <c r="I41" s="22"/>
    </row>
    <row r="42" spans="1:10" ht="15">
      <c r="C42" s="23"/>
      <c r="D42" s="2"/>
      <c r="E42" s="22"/>
      <c r="F42" s="22"/>
      <c r="G42" s="22"/>
      <c r="H42" s="22"/>
      <c r="I42" s="22"/>
    </row>
  </sheetData>
  <mergeCells count="1">
    <mergeCell ref="B5:I5"/>
  </mergeCells>
  <phoneticPr fontId="2" type="noConversion"/>
  <printOptions horizontalCentered="1"/>
  <pageMargins left="0.19" right="0.18" top="0.67" bottom="0.81" header="0" footer="0"/>
  <pageSetup paperSize="9" scale="84" orientation="landscape" horizontalDpi="96" verticalDpi="96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8:F38"/>
  <sheetViews>
    <sheetView workbookViewId="0">
      <selection activeCell="A30" sqref="A30"/>
    </sheetView>
  </sheetViews>
  <sheetFormatPr baseColWidth="10" defaultRowHeight="12.75"/>
  <cols>
    <col min="8" max="8" width="14.5703125" customWidth="1"/>
  </cols>
  <sheetData>
    <row r="8" spans="1:3">
      <c r="C8" s="131" t="s">
        <v>228</v>
      </c>
    </row>
    <row r="12" spans="1:3">
      <c r="A12" t="s">
        <v>229</v>
      </c>
    </row>
    <row r="16" spans="1:3">
      <c r="A16" t="s">
        <v>230</v>
      </c>
    </row>
    <row r="17" spans="1:1">
      <c r="A17" s="236" t="s">
        <v>1810</v>
      </c>
    </row>
    <row r="18" spans="1:1">
      <c r="A18" s="236" t="s">
        <v>1811</v>
      </c>
    </row>
    <row r="21" spans="1:1">
      <c r="A21" t="s">
        <v>231</v>
      </c>
    </row>
    <row r="22" spans="1:1">
      <c r="A22" t="s">
        <v>232</v>
      </c>
    </row>
    <row r="23" spans="1:1">
      <c r="A23" t="s">
        <v>233</v>
      </c>
    </row>
    <row r="24" spans="1:1">
      <c r="A24" s="236" t="s">
        <v>1812</v>
      </c>
    </row>
    <row r="25" spans="1:1">
      <c r="A25" s="236" t="s">
        <v>242</v>
      </c>
    </row>
    <row r="29" spans="1:1">
      <c r="A29" s="236" t="s">
        <v>1813</v>
      </c>
    </row>
    <row r="37" spans="1:6">
      <c r="A37" s="236" t="s">
        <v>1809</v>
      </c>
      <c r="C37" s="236" t="s">
        <v>956</v>
      </c>
      <c r="F37" t="s">
        <v>234</v>
      </c>
    </row>
    <row r="38" spans="1:6">
      <c r="A38" t="s">
        <v>235</v>
      </c>
      <c r="C38" t="s">
        <v>237</v>
      </c>
      <c r="F38" t="s">
        <v>236</v>
      </c>
    </row>
  </sheetData>
  <pageMargins left="0.25" right="0.25" top="0.75" bottom="0.75" header="0.3" footer="0.3"/>
  <pageSetup paperSize="9" orientation="portrait" horizontalDpi="96" verticalDpi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78"/>
  <sheetViews>
    <sheetView topLeftCell="A142" workbookViewId="0">
      <selection activeCell="B478" sqref="B478"/>
    </sheetView>
  </sheetViews>
  <sheetFormatPr baseColWidth="10" defaultRowHeight="12.75"/>
  <cols>
    <col min="1" max="1" width="16.7109375" style="242" bestFit="1" customWidth="1"/>
    <col min="2" max="2" width="80.28515625" style="242" bestFit="1" customWidth="1"/>
    <col min="3" max="3" width="10" style="242" bestFit="1" customWidth="1"/>
    <col min="4" max="4" width="10.7109375" style="242" bestFit="1" customWidth="1"/>
    <col min="5" max="5" width="19" style="242" bestFit="1" customWidth="1"/>
    <col min="6" max="6" width="22.7109375" style="242" bestFit="1" customWidth="1"/>
    <col min="7" max="7" width="45.140625" style="242" bestFit="1" customWidth="1"/>
    <col min="8" max="8" width="34.28515625" style="242" bestFit="1" customWidth="1"/>
    <col min="9" max="9" width="7" style="242" bestFit="1" customWidth="1"/>
  </cols>
  <sheetData>
    <row r="2" spans="1:6">
      <c r="B2" s="241" t="s">
        <v>721</v>
      </c>
    </row>
    <row r="5" spans="1:6">
      <c r="A5" s="254" t="s">
        <v>272</v>
      </c>
      <c r="B5" s="254" t="s">
        <v>273</v>
      </c>
      <c r="C5" s="254" t="s">
        <v>274</v>
      </c>
      <c r="D5" s="254" t="s">
        <v>275</v>
      </c>
      <c r="E5" s="254" t="s">
        <v>276</v>
      </c>
    </row>
    <row r="6" spans="1:6">
      <c r="B6" s="254" t="s">
        <v>277</v>
      </c>
      <c r="E6" s="242">
        <v>-56593.25</v>
      </c>
    </row>
    <row r="7" spans="1:6">
      <c r="A7" s="255">
        <v>42917</v>
      </c>
      <c r="B7" s="256" t="s">
        <v>278</v>
      </c>
      <c r="C7" s="256"/>
      <c r="D7" s="257">
        <v>6500</v>
      </c>
      <c r="E7" s="258">
        <f>+E6+C7-D7</f>
        <v>-63093.25</v>
      </c>
      <c r="F7" s="259"/>
    </row>
    <row r="8" spans="1:6">
      <c r="A8" s="255">
        <v>42917</v>
      </c>
      <c r="B8" s="256" t="s">
        <v>279</v>
      </c>
      <c r="C8" s="256"/>
      <c r="D8" s="257">
        <v>3000</v>
      </c>
      <c r="E8" s="258">
        <f t="shared" ref="E8:E71" si="0">+E7+C8-D8</f>
        <v>-66093.25</v>
      </c>
      <c r="F8" s="259"/>
    </row>
    <row r="9" spans="1:6">
      <c r="A9" s="255">
        <v>42917</v>
      </c>
      <c r="B9" s="256" t="s">
        <v>280</v>
      </c>
      <c r="C9" s="260"/>
      <c r="D9" s="257">
        <v>16</v>
      </c>
      <c r="E9" s="258">
        <f t="shared" si="0"/>
        <v>-66109.25</v>
      </c>
      <c r="F9" s="259"/>
    </row>
    <row r="10" spans="1:6">
      <c r="A10" s="261">
        <v>42917</v>
      </c>
      <c r="B10" s="260" t="s">
        <v>281</v>
      </c>
      <c r="C10" s="260"/>
      <c r="D10" s="262">
        <v>1000</v>
      </c>
      <c r="E10" s="258">
        <f t="shared" si="0"/>
        <v>-67109.25</v>
      </c>
      <c r="F10" s="242" t="s">
        <v>282</v>
      </c>
    </row>
    <row r="11" spans="1:6">
      <c r="A11" s="255">
        <v>42919</v>
      </c>
      <c r="B11" s="256" t="s">
        <v>283</v>
      </c>
      <c r="C11" s="256"/>
      <c r="D11" s="257">
        <v>11000</v>
      </c>
      <c r="E11" s="258">
        <f t="shared" si="0"/>
        <v>-78109.25</v>
      </c>
      <c r="F11" s="259"/>
    </row>
    <row r="12" spans="1:6">
      <c r="A12" s="255">
        <v>42919</v>
      </c>
      <c r="B12" s="256" t="s">
        <v>284</v>
      </c>
      <c r="C12" s="256"/>
      <c r="D12" s="257">
        <v>3500.17</v>
      </c>
      <c r="E12" s="258">
        <f t="shared" si="0"/>
        <v>-81609.42</v>
      </c>
      <c r="F12" s="259"/>
    </row>
    <row r="13" spans="1:6">
      <c r="A13" s="255">
        <v>42920</v>
      </c>
      <c r="B13" s="256" t="s">
        <v>285</v>
      </c>
      <c r="C13" s="256"/>
      <c r="D13" s="257">
        <v>6000</v>
      </c>
      <c r="E13" s="258">
        <f t="shared" si="0"/>
        <v>-87609.42</v>
      </c>
      <c r="F13" s="259"/>
    </row>
    <row r="14" spans="1:6">
      <c r="A14" s="255">
        <v>42920</v>
      </c>
      <c r="B14" s="256" t="s">
        <v>286</v>
      </c>
      <c r="C14" s="256"/>
      <c r="D14" s="257">
        <v>5000</v>
      </c>
      <c r="E14" s="258">
        <f t="shared" si="0"/>
        <v>-92609.42</v>
      </c>
      <c r="F14" s="259"/>
    </row>
    <row r="15" spans="1:6">
      <c r="A15" s="255">
        <v>42920</v>
      </c>
      <c r="B15" s="256" t="s">
        <v>287</v>
      </c>
      <c r="C15" s="256"/>
      <c r="D15" s="257">
        <v>11000</v>
      </c>
      <c r="E15" s="258">
        <f t="shared" si="0"/>
        <v>-103609.42</v>
      </c>
      <c r="F15" s="259"/>
    </row>
    <row r="16" spans="1:6">
      <c r="A16" s="255">
        <v>42920</v>
      </c>
      <c r="B16" s="256" t="s">
        <v>288</v>
      </c>
      <c r="C16" s="256"/>
      <c r="D16" s="257">
        <v>11000</v>
      </c>
      <c r="E16" s="258">
        <f t="shared" si="0"/>
        <v>-114609.42</v>
      </c>
      <c r="F16" s="259"/>
    </row>
    <row r="17" spans="1:6">
      <c r="A17" s="255">
        <v>42921</v>
      </c>
      <c r="B17" s="256" t="s">
        <v>289</v>
      </c>
      <c r="C17" s="256"/>
      <c r="D17" s="257">
        <v>8000</v>
      </c>
      <c r="E17" s="258">
        <f t="shared" si="0"/>
        <v>-122609.42</v>
      </c>
      <c r="F17" s="259"/>
    </row>
    <row r="18" spans="1:6">
      <c r="A18" s="255">
        <v>42922</v>
      </c>
      <c r="B18" s="256" t="s">
        <v>290</v>
      </c>
      <c r="C18" s="256"/>
      <c r="D18" s="257">
        <v>18000</v>
      </c>
      <c r="E18" s="258">
        <f t="shared" si="0"/>
        <v>-140609.41999999998</v>
      </c>
      <c r="F18" s="259"/>
    </row>
    <row r="19" spans="1:6">
      <c r="A19" s="255">
        <v>42922</v>
      </c>
      <c r="B19" s="256" t="s">
        <v>291</v>
      </c>
      <c r="C19" s="256"/>
      <c r="D19" s="257">
        <v>3500</v>
      </c>
      <c r="E19" s="258">
        <f t="shared" si="0"/>
        <v>-144109.41999999998</v>
      </c>
      <c r="F19" s="263"/>
    </row>
    <row r="20" spans="1:6">
      <c r="A20" s="255">
        <v>42922</v>
      </c>
      <c r="B20" s="256" t="s">
        <v>292</v>
      </c>
      <c r="C20" s="257">
        <v>5900</v>
      </c>
      <c r="D20" s="260"/>
      <c r="E20" s="258">
        <f t="shared" si="0"/>
        <v>-138209.41999999998</v>
      </c>
    </row>
    <row r="21" spans="1:6">
      <c r="A21" s="255">
        <v>42923</v>
      </c>
      <c r="B21" s="256" t="s">
        <v>293</v>
      </c>
      <c r="C21" s="256"/>
      <c r="D21" s="257">
        <v>5500</v>
      </c>
      <c r="E21" s="258">
        <f t="shared" si="0"/>
        <v>-143709.41999999998</v>
      </c>
    </row>
    <row r="22" spans="1:6">
      <c r="A22" s="255">
        <v>42926</v>
      </c>
      <c r="B22" s="256" t="s">
        <v>294</v>
      </c>
      <c r="C22" s="256"/>
      <c r="D22" s="257">
        <v>3000</v>
      </c>
      <c r="E22" s="258">
        <f t="shared" si="0"/>
        <v>-146709.41999999998</v>
      </c>
    </row>
    <row r="23" spans="1:6">
      <c r="A23" s="255">
        <v>42926</v>
      </c>
      <c r="B23" s="256" t="s">
        <v>295</v>
      </c>
      <c r="C23" s="256"/>
      <c r="D23" s="257">
        <v>15000</v>
      </c>
      <c r="E23" s="258">
        <f t="shared" si="0"/>
        <v>-161709.41999999998</v>
      </c>
    </row>
    <row r="24" spans="1:6">
      <c r="A24" s="255">
        <v>42927</v>
      </c>
      <c r="B24" s="256" t="s">
        <v>296</v>
      </c>
      <c r="C24" s="256"/>
      <c r="D24" s="257">
        <v>3500</v>
      </c>
      <c r="E24" s="258">
        <f t="shared" si="0"/>
        <v>-165209.41999999998</v>
      </c>
    </row>
    <row r="25" spans="1:6">
      <c r="A25" s="255">
        <v>42928</v>
      </c>
      <c r="B25" s="256" t="s">
        <v>297</v>
      </c>
      <c r="C25" s="256"/>
      <c r="D25" s="257">
        <v>4000</v>
      </c>
      <c r="E25" s="258">
        <f t="shared" si="0"/>
        <v>-169209.41999999998</v>
      </c>
    </row>
    <row r="26" spans="1:6">
      <c r="A26" s="261">
        <v>42930</v>
      </c>
      <c r="B26" s="260" t="s">
        <v>298</v>
      </c>
      <c r="C26" s="260"/>
      <c r="D26" s="262">
        <v>2080</v>
      </c>
      <c r="E26" s="258">
        <f t="shared" si="0"/>
        <v>-171289.41999999998</v>
      </c>
      <c r="F26" s="242" t="s">
        <v>299</v>
      </c>
    </row>
    <row r="27" spans="1:6">
      <c r="A27" s="255">
        <v>42931</v>
      </c>
      <c r="B27" s="256" t="s">
        <v>300</v>
      </c>
      <c r="C27" s="256"/>
      <c r="D27" s="257">
        <v>4020</v>
      </c>
      <c r="E27" s="258">
        <f t="shared" si="0"/>
        <v>-175309.41999999998</v>
      </c>
    </row>
    <row r="28" spans="1:6">
      <c r="A28" s="255">
        <v>42931</v>
      </c>
      <c r="B28" s="256" t="s">
        <v>301</v>
      </c>
      <c r="C28" s="256"/>
      <c r="D28" s="257">
        <v>3500</v>
      </c>
      <c r="E28" s="258">
        <f t="shared" si="0"/>
        <v>-178809.41999999998</v>
      </c>
    </row>
    <row r="29" spans="1:6">
      <c r="A29" s="255">
        <v>42941</v>
      </c>
      <c r="B29" s="256" t="s">
        <v>302</v>
      </c>
      <c r="C29" s="256"/>
      <c r="D29" s="257">
        <v>22000</v>
      </c>
      <c r="E29" s="258">
        <f t="shared" si="0"/>
        <v>-200809.41999999998</v>
      </c>
    </row>
    <row r="30" spans="1:6">
      <c r="A30" s="255">
        <v>42941</v>
      </c>
      <c r="B30" s="256" t="s">
        <v>303</v>
      </c>
      <c r="C30" s="256"/>
      <c r="D30" s="257">
        <v>3000</v>
      </c>
      <c r="E30" s="258">
        <f t="shared" si="0"/>
        <v>-203809.41999999998</v>
      </c>
    </row>
    <row r="31" spans="1:6">
      <c r="A31" s="255">
        <v>42944</v>
      </c>
      <c r="B31" s="256" t="s">
        <v>304</v>
      </c>
      <c r="C31" s="256"/>
      <c r="D31" s="257">
        <v>2500</v>
      </c>
      <c r="E31" s="258">
        <f t="shared" si="0"/>
        <v>-206309.41999999998</v>
      </c>
    </row>
    <row r="32" spans="1:6">
      <c r="A32" s="264">
        <v>42947</v>
      </c>
      <c r="B32" s="260" t="s">
        <v>305</v>
      </c>
      <c r="C32" s="265">
        <v>218628.75</v>
      </c>
      <c r="D32" s="260"/>
      <c r="E32" s="258">
        <f t="shared" si="0"/>
        <v>12319.330000000016</v>
      </c>
    </row>
    <row r="33" spans="1:6">
      <c r="A33" s="255">
        <v>42947</v>
      </c>
      <c r="B33" s="256" t="s">
        <v>306</v>
      </c>
      <c r="C33" s="256"/>
      <c r="D33" s="257">
        <v>15000</v>
      </c>
      <c r="E33" s="258">
        <f t="shared" si="0"/>
        <v>-2680.6699999999837</v>
      </c>
    </row>
    <row r="34" spans="1:6">
      <c r="A34" s="255">
        <v>42948</v>
      </c>
      <c r="B34" s="256" t="s">
        <v>307</v>
      </c>
      <c r="C34" s="256"/>
      <c r="D34" s="257">
        <v>6000</v>
      </c>
      <c r="E34" s="258">
        <f t="shared" si="0"/>
        <v>-8680.6699999999837</v>
      </c>
    </row>
    <row r="35" spans="1:6">
      <c r="A35" s="255">
        <v>42948</v>
      </c>
      <c r="B35" s="256" t="s">
        <v>308</v>
      </c>
      <c r="C35" s="256"/>
      <c r="D35" s="257">
        <v>18000</v>
      </c>
      <c r="E35" s="258">
        <f t="shared" si="0"/>
        <v>-26680.669999999984</v>
      </c>
    </row>
    <row r="36" spans="1:6">
      <c r="A36" s="255">
        <v>42948</v>
      </c>
      <c r="B36" s="256" t="s">
        <v>309</v>
      </c>
      <c r="C36" s="256"/>
      <c r="D36" s="257">
        <v>6500</v>
      </c>
      <c r="E36" s="258">
        <f t="shared" si="0"/>
        <v>-33180.669999999984</v>
      </c>
    </row>
    <row r="37" spans="1:6">
      <c r="A37" s="255">
        <v>42950</v>
      </c>
      <c r="B37" s="256" t="s">
        <v>310</v>
      </c>
      <c r="C37" s="256"/>
      <c r="D37" s="257">
        <v>3500</v>
      </c>
      <c r="E37" s="258">
        <f t="shared" si="0"/>
        <v>-36680.669999999984</v>
      </c>
    </row>
    <row r="38" spans="1:6">
      <c r="A38" s="255">
        <v>42950</v>
      </c>
      <c r="B38" s="256" t="s">
        <v>311</v>
      </c>
      <c r="C38" s="256"/>
      <c r="D38" s="257">
        <v>11000</v>
      </c>
      <c r="E38" s="258">
        <f t="shared" si="0"/>
        <v>-47680.669999999984</v>
      </c>
    </row>
    <row r="39" spans="1:6">
      <c r="A39" s="255">
        <v>42950</v>
      </c>
      <c r="B39" s="256" t="s">
        <v>312</v>
      </c>
      <c r="C39" s="256"/>
      <c r="D39" s="257">
        <v>2420</v>
      </c>
      <c r="E39" s="258">
        <f t="shared" si="0"/>
        <v>-50100.669999999984</v>
      </c>
    </row>
    <row r="40" spans="1:6">
      <c r="A40" s="255">
        <v>42951</v>
      </c>
      <c r="B40" s="256" t="s">
        <v>313</v>
      </c>
      <c r="C40" s="256"/>
      <c r="D40" s="257">
        <v>8000</v>
      </c>
      <c r="E40" s="258">
        <f t="shared" si="0"/>
        <v>-58100.669999999984</v>
      </c>
    </row>
    <row r="41" spans="1:6">
      <c r="A41" s="255">
        <v>42951</v>
      </c>
      <c r="B41" s="256" t="s">
        <v>314</v>
      </c>
      <c r="C41" s="256"/>
      <c r="D41" s="257">
        <v>26000</v>
      </c>
      <c r="E41" s="258">
        <f t="shared" si="0"/>
        <v>-84100.669999999984</v>
      </c>
    </row>
    <row r="42" spans="1:6">
      <c r="A42" s="261">
        <v>42951</v>
      </c>
      <c r="B42" s="260" t="s">
        <v>315</v>
      </c>
      <c r="C42" s="260"/>
      <c r="D42" s="262">
        <v>1590</v>
      </c>
      <c r="E42" s="258">
        <f t="shared" si="0"/>
        <v>-85690.669999999984</v>
      </c>
      <c r="F42" s="242" t="s">
        <v>299</v>
      </c>
    </row>
    <row r="43" spans="1:6">
      <c r="A43" s="255">
        <v>42952</v>
      </c>
      <c r="B43" s="256" t="s">
        <v>316</v>
      </c>
      <c r="C43" s="256"/>
      <c r="D43" s="257">
        <v>11000</v>
      </c>
      <c r="E43" s="258">
        <f t="shared" si="0"/>
        <v>-96690.669999999984</v>
      </c>
    </row>
    <row r="44" spans="1:6">
      <c r="A44" s="261">
        <v>42952</v>
      </c>
      <c r="B44" s="260" t="s">
        <v>317</v>
      </c>
      <c r="C44" s="260"/>
      <c r="D44" s="262">
        <v>4000</v>
      </c>
      <c r="E44" s="258">
        <f t="shared" si="0"/>
        <v>-100690.66999999998</v>
      </c>
      <c r="F44" s="242" t="s">
        <v>318</v>
      </c>
    </row>
    <row r="45" spans="1:6">
      <c r="A45" s="261">
        <v>42952</v>
      </c>
      <c r="B45" s="260" t="s">
        <v>317</v>
      </c>
      <c r="C45" s="260"/>
      <c r="D45" s="262">
        <v>4000</v>
      </c>
      <c r="E45" s="258">
        <f t="shared" si="0"/>
        <v>-104690.66999999998</v>
      </c>
      <c r="F45" s="242" t="s">
        <v>319</v>
      </c>
    </row>
    <row r="46" spans="1:6">
      <c r="A46" s="255">
        <v>42954</v>
      </c>
      <c r="B46" s="256" t="s">
        <v>320</v>
      </c>
      <c r="C46" s="256"/>
      <c r="D46" s="257">
        <v>3500.17</v>
      </c>
      <c r="E46" s="258">
        <f t="shared" si="0"/>
        <v>-108190.83999999998</v>
      </c>
    </row>
    <row r="47" spans="1:6">
      <c r="A47" s="255">
        <v>42954</v>
      </c>
      <c r="B47" s="256" t="s">
        <v>321</v>
      </c>
      <c r="C47" s="260"/>
      <c r="D47" s="257">
        <v>272</v>
      </c>
      <c r="E47" s="258">
        <f t="shared" si="0"/>
        <v>-108462.83999999998</v>
      </c>
    </row>
    <row r="48" spans="1:6">
      <c r="A48" s="255">
        <v>42955</v>
      </c>
      <c r="B48" s="256" t="s">
        <v>322</v>
      </c>
      <c r="C48" s="256"/>
      <c r="D48" s="257">
        <v>3000</v>
      </c>
      <c r="E48" s="258">
        <f t="shared" si="0"/>
        <v>-111462.83999999998</v>
      </c>
    </row>
    <row r="49" spans="1:5">
      <c r="A49" s="255">
        <v>42955</v>
      </c>
      <c r="B49" s="256" t="s">
        <v>323</v>
      </c>
      <c r="C49" s="256"/>
      <c r="D49" s="257">
        <v>15000</v>
      </c>
      <c r="E49" s="258">
        <f t="shared" si="0"/>
        <v>-126462.83999999998</v>
      </c>
    </row>
    <row r="50" spans="1:5">
      <c r="A50" s="255">
        <v>42955</v>
      </c>
      <c r="B50" s="256" t="s">
        <v>324</v>
      </c>
      <c r="C50" s="260"/>
      <c r="D50" s="257">
        <v>3412.22</v>
      </c>
      <c r="E50" s="258">
        <f t="shared" si="0"/>
        <v>-129875.05999999998</v>
      </c>
    </row>
    <row r="51" spans="1:5">
      <c r="A51" s="255">
        <v>42955</v>
      </c>
      <c r="B51" s="256" t="s">
        <v>325</v>
      </c>
      <c r="C51" s="260"/>
      <c r="D51" s="257">
        <f>1142.22-642.87</f>
        <v>499.35</v>
      </c>
      <c r="E51" s="258">
        <f t="shared" si="0"/>
        <v>-130374.40999999999</v>
      </c>
    </row>
    <row r="52" spans="1:5">
      <c r="A52" s="255">
        <v>42956</v>
      </c>
      <c r="B52" s="256" t="s">
        <v>326</v>
      </c>
      <c r="C52" s="256"/>
      <c r="D52" s="257">
        <v>5000</v>
      </c>
      <c r="E52" s="258">
        <f t="shared" si="0"/>
        <v>-135374.40999999997</v>
      </c>
    </row>
    <row r="53" spans="1:5">
      <c r="A53" s="255">
        <v>42957</v>
      </c>
      <c r="B53" s="256" t="s">
        <v>327</v>
      </c>
      <c r="C53" s="256"/>
      <c r="D53" s="257">
        <v>5500</v>
      </c>
      <c r="E53" s="258">
        <f t="shared" si="0"/>
        <v>-140874.40999999997</v>
      </c>
    </row>
    <row r="54" spans="1:5">
      <c r="A54" s="255">
        <v>42958</v>
      </c>
      <c r="B54" s="256" t="s">
        <v>328</v>
      </c>
      <c r="C54" s="256"/>
      <c r="D54" s="257">
        <v>750.25</v>
      </c>
      <c r="E54" s="258">
        <f t="shared" si="0"/>
        <v>-141624.65999999997</v>
      </c>
    </row>
    <row r="55" spans="1:5">
      <c r="A55" s="255">
        <v>42959</v>
      </c>
      <c r="B55" s="256" t="s">
        <v>329</v>
      </c>
      <c r="C55" s="256"/>
      <c r="D55" s="257">
        <v>3500</v>
      </c>
      <c r="E55" s="258">
        <f t="shared" si="0"/>
        <v>-145124.65999999997</v>
      </c>
    </row>
    <row r="56" spans="1:5">
      <c r="A56" s="255">
        <v>42959</v>
      </c>
      <c r="B56" s="256" t="s">
        <v>330</v>
      </c>
      <c r="C56" s="256"/>
      <c r="D56" s="257">
        <v>4000</v>
      </c>
      <c r="E56" s="258">
        <f t="shared" si="0"/>
        <v>-149124.65999999997</v>
      </c>
    </row>
    <row r="57" spans="1:5">
      <c r="A57" s="255">
        <v>42962</v>
      </c>
      <c r="B57" s="256" t="s">
        <v>331</v>
      </c>
      <c r="C57" s="256"/>
      <c r="D57" s="257">
        <v>3500</v>
      </c>
      <c r="E57" s="258">
        <f t="shared" si="0"/>
        <v>-152624.65999999997</v>
      </c>
    </row>
    <row r="58" spans="1:5">
      <c r="A58" s="255">
        <v>42962</v>
      </c>
      <c r="B58" s="256" t="s">
        <v>332</v>
      </c>
      <c r="C58" s="256"/>
      <c r="D58" s="257">
        <v>15000</v>
      </c>
      <c r="E58" s="258">
        <f t="shared" si="0"/>
        <v>-167624.65999999997</v>
      </c>
    </row>
    <row r="59" spans="1:5">
      <c r="A59" s="255">
        <v>42962</v>
      </c>
      <c r="B59" s="256" t="s">
        <v>333</v>
      </c>
      <c r="C59" s="260"/>
      <c r="D59" s="257">
        <v>810.59</v>
      </c>
      <c r="E59" s="258">
        <f t="shared" si="0"/>
        <v>-168435.24999999997</v>
      </c>
    </row>
    <row r="60" spans="1:5">
      <c r="A60" s="255">
        <v>42962</v>
      </c>
      <c r="B60" s="256" t="s">
        <v>334</v>
      </c>
      <c r="C60" s="260"/>
      <c r="D60" s="257">
        <v>707</v>
      </c>
      <c r="E60" s="258">
        <f t="shared" si="0"/>
        <v>-169142.24999999997</v>
      </c>
    </row>
    <row r="61" spans="1:5">
      <c r="A61" s="255">
        <v>42964</v>
      </c>
      <c r="B61" s="256" t="s">
        <v>335</v>
      </c>
      <c r="C61" s="260"/>
      <c r="D61" s="257">
        <v>600</v>
      </c>
      <c r="E61" s="258">
        <f t="shared" si="0"/>
        <v>-169742.24999999997</v>
      </c>
    </row>
    <row r="62" spans="1:5">
      <c r="A62" s="255">
        <v>42964</v>
      </c>
      <c r="B62" s="256" t="s">
        <v>336</v>
      </c>
      <c r="C62" s="260"/>
      <c r="D62" s="257">
        <v>600</v>
      </c>
      <c r="E62" s="258">
        <f t="shared" si="0"/>
        <v>-170342.24999999997</v>
      </c>
    </row>
    <row r="63" spans="1:5">
      <c r="A63" s="255">
        <v>42964</v>
      </c>
      <c r="B63" s="256" t="s">
        <v>337</v>
      </c>
      <c r="C63" s="260"/>
      <c r="D63" s="257">
        <v>705</v>
      </c>
      <c r="E63" s="258">
        <f t="shared" si="0"/>
        <v>-171047.24999999997</v>
      </c>
    </row>
    <row r="64" spans="1:5">
      <c r="A64" s="255">
        <v>42965</v>
      </c>
      <c r="B64" s="256" t="s">
        <v>338</v>
      </c>
      <c r="C64" s="260"/>
      <c r="D64" s="257">
        <v>1066</v>
      </c>
      <c r="E64" s="258">
        <f t="shared" si="0"/>
        <v>-172113.24999999997</v>
      </c>
    </row>
    <row r="65" spans="1:6">
      <c r="A65" s="255">
        <v>42965</v>
      </c>
      <c r="B65" s="256" t="s">
        <v>339</v>
      </c>
      <c r="C65" s="260"/>
      <c r="D65" s="257">
        <v>3180</v>
      </c>
      <c r="E65" s="258">
        <f t="shared" si="0"/>
        <v>-175293.24999999997</v>
      </c>
    </row>
    <row r="66" spans="1:6">
      <c r="A66" s="255">
        <v>42966</v>
      </c>
      <c r="B66" s="256" t="s">
        <v>340</v>
      </c>
      <c r="C66" s="256"/>
      <c r="D66" s="257">
        <v>621.17999999999995</v>
      </c>
      <c r="E66" s="258">
        <f t="shared" si="0"/>
        <v>-175914.42999999996</v>
      </c>
    </row>
    <row r="67" spans="1:6">
      <c r="A67" s="261">
        <v>42966</v>
      </c>
      <c r="B67" s="260" t="s">
        <v>317</v>
      </c>
      <c r="C67" s="260"/>
      <c r="D67" s="262">
        <v>4000</v>
      </c>
      <c r="E67" s="258">
        <f t="shared" si="0"/>
        <v>-179914.42999999996</v>
      </c>
      <c r="F67" s="242" t="s">
        <v>341</v>
      </c>
    </row>
    <row r="68" spans="1:6">
      <c r="A68" s="255">
        <v>42968</v>
      </c>
      <c r="B68" s="256" t="s">
        <v>342</v>
      </c>
      <c r="C68" s="256"/>
      <c r="D68" s="257">
        <v>22000</v>
      </c>
      <c r="E68" s="258">
        <f t="shared" si="0"/>
        <v>-201914.42999999996</v>
      </c>
    </row>
    <row r="69" spans="1:6">
      <c r="A69" s="255">
        <v>42970</v>
      </c>
      <c r="B69" s="256" t="s">
        <v>343</v>
      </c>
      <c r="C69" s="260"/>
      <c r="D69" s="257">
        <v>272</v>
      </c>
      <c r="E69" s="258">
        <f t="shared" si="0"/>
        <v>-202186.42999999996</v>
      </c>
    </row>
    <row r="70" spans="1:6">
      <c r="A70" s="255">
        <v>42971</v>
      </c>
      <c r="B70" s="256" t="s">
        <v>344</v>
      </c>
      <c r="C70" s="256"/>
      <c r="D70" s="257">
        <v>300</v>
      </c>
      <c r="E70" s="258">
        <f t="shared" si="0"/>
        <v>-202486.42999999996</v>
      </c>
    </row>
    <row r="71" spans="1:6">
      <c r="A71" s="255">
        <v>42975</v>
      </c>
      <c r="B71" s="256" t="s">
        <v>345</v>
      </c>
      <c r="C71" s="256"/>
      <c r="D71" s="257">
        <v>2500</v>
      </c>
      <c r="E71" s="258">
        <f t="shared" si="0"/>
        <v>-204986.42999999996</v>
      </c>
    </row>
    <row r="72" spans="1:6">
      <c r="A72" s="255">
        <v>42976</v>
      </c>
      <c r="B72" s="256" t="s">
        <v>346</v>
      </c>
      <c r="C72" s="260"/>
      <c r="D72" s="257">
        <v>322</v>
      </c>
      <c r="E72" s="258">
        <f t="shared" ref="E72:E135" si="1">+E71+C72-D72</f>
        <v>-205308.42999999996</v>
      </c>
    </row>
    <row r="73" spans="1:6">
      <c r="A73" s="255">
        <v>42976</v>
      </c>
      <c r="B73" s="256" t="s">
        <v>347</v>
      </c>
      <c r="C73" s="260"/>
      <c r="D73" s="257">
        <v>630.04999999999995</v>
      </c>
      <c r="E73" s="258">
        <f t="shared" si="1"/>
        <v>-205938.47999999995</v>
      </c>
    </row>
    <row r="74" spans="1:6">
      <c r="A74" s="264">
        <v>42977</v>
      </c>
      <c r="B74" s="260" t="s">
        <v>305</v>
      </c>
      <c r="C74" s="258">
        <v>240921.3</v>
      </c>
      <c r="D74" s="260"/>
      <c r="E74" s="258">
        <f t="shared" si="1"/>
        <v>34982.820000000036</v>
      </c>
    </row>
    <row r="75" spans="1:6">
      <c r="A75" s="255">
        <v>42978</v>
      </c>
      <c r="B75" s="256" t="s">
        <v>348</v>
      </c>
      <c r="C75" s="256"/>
      <c r="D75" s="257">
        <v>15000</v>
      </c>
      <c r="E75" s="258">
        <f t="shared" si="1"/>
        <v>19982.820000000036</v>
      </c>
    </row>
    <row r="76" spans="1:6">
      <c r="A76" s="255">
        <v>42978</v>
      </c>
      <c r="B76" s="256" t="s">
        <v>349</v>
      </c>
      <c r="C76" s="256"/>
      <c r="D76" s="257">
        <v>11000</v>
      </c>
      <c r="E76" s="258">
        <f t="shared" si="1"/>
        <v>8982.8200000000361</v>
      </c>
    </row>
    <row r="77" spans="1:6">
      <c r="A77" s="255">
        <v>42979</v>
      </c>
      <c r="B77" s="256" t="s">
        <v>350</v>
      </c>
      <c r="C77" s="256"/>
      <c r="D77" s="257">
        <v>6500</v>
      </c>
      <c r="E77" s="258">
        <f t="shared" si="1"/>
        <v>2482.8200000000361</v>
      </c>
    </row>
    <row r="78" spans="1:6">
      <c r="A78" s="255">
        <v>42979</v>
      </c>
      <c r="B78" s="256" t="s">
        <v>351</v>
      </c>
      <c r="C78" s="256"/>
      <c r="D78" s="257">
        <v>3500.17</v>
      </c>
      <c r="E78" s="258">
        <f t="shared" si="1"/>
        <v>-1017.349999999964</v>
      </c>
    </row>
    <row r="79" spans="1:6">
      <c r="A79" s="255">
        <v>42979</v>
      </c>
      <c r="B79" s="256" t="s">
        <v>352</v>
      </c>
      <c r="C79" s="256"/>
      <c r="D79" s="257">
        <v>26000</v>
      </c>
      <c r="E79" s="258">
        <f t="shared" si="1"/>
        <v>-27017.349999999962</v>
      </c>
    </row>
    <row r="80" spans="1:6">
      <c r="A80" s="255">
        <v>42979</v>
      </c>
      <c r="B80" s="256" t="s">
        <v>353</v>
      </c>
      <c r="C80" s="256"/>
      <c r="D80" s="257">
        <v>3500</v>
      </c>
      <c r="E80" s="258">
        <f t="shared" si="1"/>
        <v>-30517.349999999962</v>
      </c>
    </row>
    <row r="81" spans="1:6">
      <c r="A81" s="255">
        <v>42979</v>
      </c>
      <c r="B81" s="256" t="s">
        <v>354</v>
      </c>
      <c r="C81" s="256"/>
      <c r="D81" s="257">
        <v>9000</v>
      </c>
      <c r="E81" s="258">
        <f t="shared" si="1"/>
        <v>-39517.349999999962</v>
      </c>
    </row>
    <row r="82" spans="1:6">
      <c r="A82" s="255">
        <v>42979</v>
      </c>
      <c r="B82" s="256" t="s">
        <v>355</v>
      </c>
      <c r="C82" s="256"/>
      <c r="D82" s="257">
        <v>18000</v>
      </c>
      <c r="E82" s="258">
        <f t="shared" si="1"/>
        <v>-57517.349999999962</v>
      </c>
    </row>
    <row r="83" spans="1:6">
      <c r="A83" s="255">
        <v>42979</v>
      </c>
      <c r="B83" s="256" t="s">
        <v>356</v>
      </c>
      <c r="C83" s="260"/>
      <c r="D83" s="257">
        <v>301</v>
      </c>
      <c r="E83" s="258">
        <f t="shared" si="1"/>
        <v>-57818.349999999962</v>
      </c>
    </row>
    <row r="84" spans="1:6">
      <c r="A84" s="255">
        <v>42980</v>
      </c>
      <c r="B84" s="256" t="s">
        <v>357</v>
      </c>
      <c r="C84" s="256"/>
      <c r="D84" s="257">
        <v>1347.5</v>
      </c>
      <c r="E84" s="258">
        <f t="shared" si="1"/>
        <v>-59165.849999999962</v>
      </c>
    </row>
    <row r="85" spans="1:6">
      <c r="A85" s="255">
        <v>42980</v>
      </c>
      <c r="B85" s="256" t="s">
        <v>358</v>
      </c>
      <c r="C85" s="256"/>
      <c r="D85" s="257">
        <v>2160</v>
      </c>
      <c r="E85" s="258">
        <f t="shared" si="1"/>
        <v>-61325.849999999962</v>
      </c>
    </row>
    <row r="86" spans="1:6">
      <c r="A86" s="255">
        <v>42980</v>
      </c>
      <c r="B86" s="256" t="s">
        <v>359</v>
      </c>
      <c r="C86" s="256"/>
      <c r="D86" s="257">
        <v>2570</v>
      </c>
      <c r="E86" s="258">
        <f t="shared" si="1"/>
        <v>-63895.849999999962</v>
      </c>
    </row>
    <row r="87" spans="1:6">
      <c r="A87" s="255">
        <v>42980</v>
      </c>
      <c r="B87" s="256" t="s">
        <v>360</v>
      </c>
      <c r="C87" s="256"/>
      <c r="D87" s="257">
        <v>3655</v>
      </c>
      <c r="E87" s="258">
        <f t="shared" si="1"/>
        <v>-67550.849999999962</v>
      </c>
    </row>
    <row r="88" spans="1:6">
      <c r="A88" s="255">
        <v>42980</v>
      </c>
      <c r="B88" s="256" t="s">
        <v>361</v>
      </c>
      <c r="C88" s="256"/>
      <c r="D88" s="257">
        <v>11000</v>
      </c>
      <c r="E88" s="258">
        <f t="shared" si="1"/>
        <v>-78550.849999999962</v>
      </c>
    </row>
    <row r="89" spans="1:6">
      <c r="A89" s="255">
        <v>42980</v>
      </c>
      <c r="B89" s="256" t="s">
        <v>362</v>
      </c>
      <c r="C89" s="256"/>
      <c r="D89" s="257">
        <v>1940</v>
      </c>
      <c r="E89" s="258">
        <f t="shared" si="1"/>
        <v>-80490.849999999962</v>
      </c>
    </row>
    <row r="90" spans="1:6">
      <c r="A90" s="255">
        <v>42980</v>
      </c>
      <c r="B90" s="256" t="s">
        <v>363</v>
      </c>
      <c r="C90" s="257">
        <v>1000</v>
      </c>
      <c r="D90" s="260"/>
      <c r="E90" s="258">
        <f t="shared" si="1"/>
        <v>-79490.849999999962</v>
      </c>
    </row>
    <row r="91" spans="1:6">
      <c r="A91" s="261">
        <v>42980</v>
      </c>
      <c r="B91" s="260" t="s">
        <v>364</v>
      </c>
      <c r="C91" s="260"/>
      <c r="D91" s="262">
        <v>580</v>
      </c>
      <c r="E91" s="258">
        <f t="shared" si="1"/>
        <v>-80070.849999999962</v>
      </c>
      <c r="F91" s="242" t="s">
        <v>319</v>
      </c>
    </row>
    <row r="92" spans="1:6">
      <c r="A92" s="261">
        <v>42980</v>
      </c>
      <c r="B92" s="260" t="s">
        <v>317</v>
      </c>
      <c r="C92" s="260"/>
      <c r="D92" s="262">
        <v>2000</v>
      </c>
      <c r="E92" s="258">
        <f t="shared" si="1"/>
        <v>-82070.849999999962</v>
      </c>
      <c r="F92" s="242" t="s">
        <v>319</v>
      </c>
    </row>
    <row r="93" spans="1:6">
      <c r="A93" s="261">
        <v>42980</v>
      </c>
      <c r="B93" s="260" t="s">
        <v>317</v>
      </c>
      <c r="C93" s="260"/>
      <c r="D93" s="262">
        <v>2000</v>
      </c>
      <c r="E93" s="258">
        <f t="shared" si="1"/>
        <v>-84070.849999999962</v>
      </c>
      <c r="F93" s="242" t="s">
        <v>318</v>
      </c>
    </row>
    <row r="94" spans="1:6">
      <c r="A94" s="261">
        <v>42980</v>
      </c>
      <c r="B94" s="260" t="s">
        <v>317</v>
      </c>
      <c r="C94" s="260"/>
      <c r="D94" s="262">
        <v>2000</v>
      </c>
      <c r="E94" s="258">
        <f t="shared" si="1"/>
        <v>-86070.849999999962</v>
      </c>
      <c r="F94" s="242" t="s">
        <v>341</v>
      </c>
    </row>
    <row r="95" spans="1:6">
      <c r="A95" s="261">
        <v>42980</v>
      </c>
      <c r="B95" s="260" t="s">
        <v>315</v>
      </c>
      <c r="C95" s="260"/>
      <c r="D95" s="262">
        <v>795</v>
      </c>
      <c r="E95" s="258">
        <f t="shared" si="1"/>
        <v>-86865.849999999962</v>
      </c>
      <c r="F95" s="242" t="s">
        <v>299</v>
      </c>
    </row>
    <row r="96" spans="1:6">
      <c r="A96" s="255">
        <v>42983</v>
      </c>
      <c r="B96" s="256" t="s">
        <v>365</v>
      </c>
      <c r="C96" s="256"/>
      <c r="D96" s="257">
        <v>8000</v>
      </c>
      <c r="E96" s="258">
        <f t="shared" si="1"/>
        <v>-94865.849999999962</v>
      </c>
    </row>
    <row r="97" spans="1:5">
      <c r="A97" s="255">
        <v>42984</v>
      </c>
      <c r="B97" s="256" t="s">
        <v>366</v>
      </c>
      <c r="C97" s="256"/>
      <c r="D97" s="257">
        <v>5000</v>
      </c>
      <c r="E97" s="258">
        <f t="shared" si="1"/>
        <v>-99865.849999999962</v>
      </c>
    </row>
    <row r="98" spans="1:5">
      <c r="A98" s="255">
        <v>42985</v>
      </c>
      <c r="B98" s="256" t="s">
        <v>367</v>
      </c>
      <c r="C98" s="256"/>
      <c r="D98" s="257">
        <v>6000</v>
      </c>
      <c r="E98" s="258">
        <f t="shared" si="1"/>
        <v>-105865.84999999996</v>
      </c>
    </row>
    <row r="99" spans="1:5">
      <c r="A99" s="255">
        <v>42985</v>
      </c>
      <c r="B99" s="256" t="s">
        <v>368</v>
      </c>
      <c r="C99" s="256"/>
      <c r="D99" s="257">
        <v>3500</v>
      </c>
      <c r="E99" s="258">
        <f t="shared" si="1"/>
        <v>-109365.84999999996</v>
      </c>
    </row>
    <row r="100" spans="1:5">
      <c r="A100" s="255">
        <v>42986</v>
      </c>
      <c r="B100" s="256" t="s">
        <v>369</v>
      </c>
      <c r="C100" s="260"/>
      <c r="D100" s="257">
        <v>446</v>
      </c>
      <c r="E100" s="258">
        <f t="shared" si="1"/>
        <v>-109811.84999999996</v>
      </c>
    </row>
    <row r="101" spans="1:5">
      <c r="A101" s="255">
        <v>42987</v>
      </c>
      <c r="B101" s="256" t="s">
        <v>370</v>
      </c>
      <c r="C101" s="257">
        <v>7280</v>
      </c>
      <c r="D101" s="260"/>
      <c r="E101" s="258">
        <f t="shared" si="1"/>
        <v>-102531.84999999996</v>
      </c>
    </row>
    <row r="102" spans="1:5">
      <c r="A102" s="255">
        <v>42989</v>
      </c>
      <c r="B102" s="256" t="s">
        <v>371</v>
      </c>
      <c r="C102" s="256"/>
      <c r="D102" s="257">
        <v>5600</v>
      </c>
      <c r="E102" s="258">
        <f t="shared" si="1"/>
        <v>-108131.84999999996</v>
      </c>
    </row>
    <row r="103" spans="1:5">
      <c r="A103" s="255">
        <v>42989</v>
      </c>
      <c r="B103" s="256" t="s">
        <v>372</v>
      </c>
      <c r="C103" s="256"/>
      <c r="D103" s="257">
        <v>3000</v>
      </c>
      <c r="E103" s="258">
        <f t="shared" si="1"/>
        <v>-111131.84999999996</v>
      </c>
    </row>
    <row r="104" spans="1:5">
      <c r="A104" s="255">
        <v>42991</v>
      </c>
      <c r="B104" s="256" t="s">
        <v>373</v>
      </c>
      <c r="C104" s="256"/>
      <c r="D104" s="257">
        <v>3500</v>
      </c>
      <c r="E104" s="258">
        <f t="shared" si="1"/>
        <v>-114631.84999999996</v>
      </c>
    </row>
    <row r="105" spans="1:5">
      <c r="A105" s="255">
        <v>42993</v>
      </c>
      <c r="B105" s="256" t="s">
        <v>374</v>
      </c>
      <c r="C105" s="256"/>
      <c r="D105" s="257">
        <v>6000</v>
      </c>
      <c r="E105" s="258">
        <f t="shared" si="1"/>
        <v>-120631.84999999996</v>
      </c>
    </row>
    <row r="106" spans="1:5">
      <c r="A106" s="255">
        <v>42996</v>
      </c>
      <c r="B106" s="256" t="s">
        <v>375</v>
      </c>
      <c r="C106" s="256"/>
      <c r="D106" s="257">
        <v>15000</v>
      </c>
      <c r="E106" s="258">
        <f t="shared" si="1"/>
        <v>-135631.84999999998</v>
      </c>
    </row>
    <row r="107" spans="1:5">
      <c r="A107" s="255">
        <v>42999</v>
      </c>
      <c r="B107" s="256" t="s">
        <v>376</v>
      </c>
      <c r="C107" s="256"/>
      <c r="D107" s="257">
        <v>22000</v>
      </c>
      <c r="E107" s="258">
        <f t="shared" si="1"/>
        <v>-157631.84999999998</v>
      </c>
    </row>
    <row r="108" spans="1:5">
      <c r="A108" s="255">
        <v>43003</v>
      </c>
      <c r="B108" s="256" t="s">
        <v>377</v>
      </c>
      <c r="C108" s="256"/>
      <c r="D108" s="257">
        <v>2500</v>
      </c>
      <c r="E108" s="258">
        <f t="shared" si="1"/>
        <v>-160131.84999999998</v>
      </c>
    </row>
    <row r="109" spans="1:5">
      <c r="A109" s="255">
        <v>43005</v>
      </c>
      <c r="B109" s="256" t="s">
        <v>378</v>
      </c>
      <c r="C109" s="256"/>
      <c r="D109" s="257">
        <v>15000</v>
      </c>
      <c r="E109" s="258">
        <f t="shared" si="1"/>
        <v>-175131.84999999998</v>
      </c>
    </row>
    <row r="110" spans="1:5">
      <c r="A110" s="264">
        <v>43008</v>
      </c>
      <c r="B110" s="260" t="s">
        <v>305</v>
      </c>
      <c r="C110" s="258">
        <v>217707.28</v>
      </c>
      <c r="D110" s="260"/>
      <c r="E110" s="258">
        <f t="shared" si="1"/>
        <v>42575.430000000022</v>
      </c>
    </row>
    <row r="111" spans="1:5">
      <c r="A111" s="255">
        <v>43008</v>
      </c>
      <c r="B111" s="256" t="s">
        <v>379</v>
      </c>
      <c r="C111" s="256"/>
      <c r="D111" s="257">
        <v>8000</v>
      </c>
      <c r="E111" s="258">
        <f t="shared" si="1"/>
        <v>34575.430000000022</v>
      </c>
    </row>
    <row r="112" spans="1:5">
      <c r="A112" s="255">
        <v>43008</v>
      </c>
      <c r="B112" s="256" t="s">
        <v>380</v>
      </c>
      <c r="C112" s="256"/>
      <c r="D112" s="257">
        <v>11000</v>
      </c>
      <c r="E112" s="258">
        <f t="shared" si="1"/>
        <v>23575.430000000022</v>
      </c>
    </row>
    <row r="113" spans="1:5">
      <c r="A113" s="255">
        <v>43008</v>
      </c>
      <c r="B113" s="256" t="s">
        <v>381</v>
      </c>
      <c r="C113" s="256"/>
      <c r="D113" s="257">
        <v>8000</v>
      </c>
      <c r="E113" s="258">
        <f t="shared" si="1"/>
        <v>15575.430000000022</v>
      </c>
    </row>
    <row r="114" spans="1:5">
      <c r="A114" s="255">
        <v>43009</v>
      </c>
      <c r="B114" s="256" t="s">
        <v>382</v>
      </c>
      <c r="C114" s="256"/>
      <c r="D114" s="257">
        <v>5510</v>
      </c>
      <c r="E114" s="258">
        <f t="shared" si="1"/>
        <v>10065.430000000022</v>
      </c>
    </row>
    <row r="115" spans="1:5">
      <c r="A115" s="255">
        <v>43009</v>
      </c>
      <c r="B115" s="256" t="s">
        <v>383</v>
      </c>
      <c r="C115" s="256"/>
      <c r="D115" s="257">
        <v>18000</v>
      </c>
      <c r="E115" s="258">
        <f t="shared" si="1"/>
        <v>-7934.5699999999779</v>
      </c>
    </row>
    <row r="116" spans="1:5">
      <c r="A116" s="255">
        <v>43009</v>
      </c>
      <c r="B116" s="256" t="s">
        <v>384</v>
      </c>
      <c r="C116" s="256"/>
      <c r="D116" s="257">
        <v>11000</v>
      </c>
      <c r="E116" s="258">
        <f t="shared" si="1"/>
        <v>-18934.569999999978</v>
      </c>
    </row>
    <row r="117" spans="1:5">
      <c r="A117" s="255">
        <v>43009</v>
      </c>
      <c r="B117" s="256" t="s">
        <v>385</v>
      </c>
      <c r="C117" s="256"/>
      <c r="D117" s="257">
        <v>5510</v>
      </c>
      <c r="E117" s="258">
        <f t="shared" si="1"/>
        <v>-24444.569999999978</v>
      </c>
    </row>
    <row r="118" spans="1:5">
      <c r="A118" s="255">
        <v>43010</v>
      </c>
      <c r="B118" s="256" t="s">
        <v>386</v>
      </c>
      <c r="C118" s="256"/>
      <c r="D118" s="257">
        <v>6500</v>
      </c>
      <c r="E118" s="258">
        <f t="shared" si="1"/>
        <v>-30944.569999999978</v>
      </c>
    </row>
    <row r="119" spans="1:5">
      <c r="A119" s="255">
        <v>43011</v>
      </c>
      <c r="B119" s="256" t="s">
        <v>387</v>
      </c>
      <c r="C119" s="256"/>
      <c r="D119" s="257">
        <v>3000</v>
      </c>
      <c r="E119" s="258">
        <f t="shared" si="1"/>
        <v>-33944.569999999978</v>
      </c>
    </row>
    <row r="120" spans="1:5">
      <c r="A120" s="255">
        <v>43012</v>
      </c>
      <c r="B120" s="256" t="s">
        <v>388</v>
      </c>
      <c r="C120" s="256"/>
      <c r="D120" s="257">
        <v>26000</v>
      </c>
      <c r="E120" s="258">
        <f t="shared" si="1"/>
        <v>-59944.569999999978</v>
      </c>
    </row>
    <row r="121" spans="1:5">
      <c r="A121" s="255">
        <v>43013</v>
      </c>
      <c r="B121" s="256" t="s">
        <v>389</v>
      </c>
      <c r="C121" s="256"/>
      <c r="D121" s="257">
        <v>11000</v>
      </c>
      <c r="E121" s="258">
        <f t="shared" si="1"/>
        <v>-70944.569999999978</v>
      </c>
    </row>
    <row r="122" spans="1:5">
      <c r="A122" s="255">
        <v>43013</v>
      </c>
      <c r="B122" s="256" t="s">
        <v>390</v>
      </c>
      <c r="C122" s="256"/>
      <c r="D122" s="257">
        <v>3500</v>
      </c>
      <c r="E122" s="258">
        <f t="shared" si="1"/>
        <v>-74444.569999999978</v>
      </c>
    </row>
    <row r="123" spans="1:5">
      <c r="A123" s="255">
        <v>43013</v>
      </c>
      <c r="B123" s="256" t="s">
        <v>391</v>
      </c>
      <c r="C123" s="256"/>
      <c r="D123" s="257">
        <v>6000</v>
      </c>
      <c r="E123" s="258">
        <f t="shared" si="1"/>
        <v>-80444.569999999978</v>
      </c>
    </row>
    <row r="124" spans="1:5">
      <c r="A124" s="255">
        <v>43013</v>
      </c>
      <c r="B124" s="256" t="s">
        <v>392</v>
      </c>
      <c r="C124" s="256"/>
      <c r="D124" s="257">
        <v>-8000</v>
      </c>
      <c r="E124" s="258">
        <f t="shared" si="1"/>
        <v>-72444.569999999978</v>
      </c>
    </row>
    <row r="125" spans="1:5">
      <c r="A125" s="255">
        <v>43014</v>
      </c>
      <c r="B125" s="256" t="s">
        <v>393</v>
      </c>
      <c r="C125" s="256"/>
      <c r="D125" s="257">
        <v>3500</v>
      </c>
      <c r="E125" s="258">
        <f t="shared" si="1"/>
        <v>-75944.569999999978</v>
      </c>
    </row>
    <row r="126" spans="1:5">
      <c r="A126" s="255">
        <v>43016</v>
      </c>
      <c r="B126" s="256" t="s">
        <v>394</v>
      </c>
      <c r="C126" s="256"/>
      <c r="D126" s="257">
        <f>40200/2</f>
        <v>20100</v>
      </c>
      <c r="E126" s="258">
        <f t="shared" si="1"/>
        <v>-96044.569999999978</v>
      </c>
    </row>
    <row r="127" spans="1:5">
      <c r="A127" s="255">
        <v>43016</v>
      </c>
      <c r="B127" s="256" t="s">
        <v>395</v>
      </c>
      <c r="C127" s="256"/>
      <c r="D127" s="257">
        <v>485</v>
      </c>
      <c r="E127" s="258">
        <f t="shared" si="1"/>
        <v>-96529.569999999978</v>
      </c>
    </row>
    <row r="128" spans="1:5">
      <c r="A128" s="255">
        <v>43016</v>
      </c>
      <c r="B128" s="256" t="s">
        <v>396</v>
      </c>
      <c r="C128" s="256"/>
      <c r="D128" s="257">
        <v>485</v>
      </c>
      <c r="E128" s="258">
        <f t="shared" si="1"/>
        <v>-97014.569999999978</v>
      </c>
    </row>
    <row r="129" spans="1:6">
      <c r="A129" s="255">
        <v>43016</v>
      </c>
      <c r="B129" s="256" t="s">
        <v>397</v>
      </c>
      <c r="C129" s="256"/>
      <c r="D129" s="257">
        <v>485</v>
      </c>
      <c r="E129" s="258">
        <f t="shared" si="1"/>
        <v>-97499.569999999978</v>
      </c>
    </row>
    <row r="130" spans="1:6">
      <c r="A130" s="255">
        <v>43016</v>
      </c>
      <c r="B130" s="256" t="s">
        <v>398</v>
      </c>
      <c r="C130" s="256"/>
      <c r="D130" s="257">
        <v>1162.5</v>
      </c>
      <c r="E130" s="258">
        <f t="shared" si="1"/>
        <v>-98662.069999999978</v>
      </c>
    </row>
    <row r="131" spans="1:6">
      <c r="A131" s="255">
        <v>43017</v>
      </c>
      <c r="B131" s="256" t="s">
        <v>399</v>
      </c>
      <c r="C131" s="256"/>
      <c r="D131" s="257">
        <v>3500.17</v>
      </c>
      <c r="E131" s="258">
        <f t="shared" si="1"/>
        <v>-102162.23999999998</v>
      </c>
    </row>
    <row r="132" spans="1:6">
      <c r="A132" s="255">
        <v>43018</v>
      </c>
      <c r="B132" s="256" t="s">
        <v>400</v>
      </c>
      <c r="C132" s="256"/>
      <c r="D132" s="257">
        <v>8000</v>
      </c>
      <c r="E132" s="258">
        <f t="shared" si="1"/>
        <v>-110162.23999999998</v>
      </c>
    </row>
    <row r="133" spans="1:6">
      <c r="A133" s="255">
        <v>43018</v>
      </c>
      <c r="B133" s="256" t="s">
        <v>401</v>
      </c>
      <c r="C133" s="256"/>
      <c r="D133" s="257">
        <v>3500</v>
      </c>
      <c r="E133" s="258">
        <f t="shared" si="1"/>
        <v>-113662.23999999998</v>
      </c>
    </row>
    <row r="134" spans="1:6">
      <c r="A134" s="255">
        <v>43018</v>
      </c>
      <c r="B134" s="256" t="s">
        <v>402</v>
      </c>
      <c r="C134" s="260"/>
      <c r="D134" s="257">
        <v>3685.9</v>
      </c>
      <c r="E134" s="258">
        <f t="shared" si="1"/>
        <v>-117348.13999999997</v>
      </c>
    </row>
    <row r="135" spans="1:6">
      <c r="A135" s="255">
        <v>43021</v>
      </c>
      <c r="B135" s="256" t="s">
        <v>403</v>
      </c>
      <c r="C135" s="256"/>
      <c r="D135" s="257">
        <v>5000</v>
      </c>
      <c r="E135" s="258">
        <f t="shared" si="1"/>
        <v>-122348.13999999997</v>
      </c>
    </row>
    <row r="136" spans="1:6">
      <c r="A136" s="255">
        <v>43021</v>
      </c>
      <c r="B136" s="256" t="s">
        <v>404</v>
      </c>
      <c r="C136" s="256"/>
      <c r="D136" s="257">
        <v>3000</v>
      </c>
      <c r="E136" s="258">
        <f t="shared" ref="E136:E199" si="2">+E135+C136-D136</f>
        <v>-125348.13999999997</v>
      </c>
    </row>
    <row r="137" spans="1:6">
      <c r="A137" s="255">
        <v>43023</v>
      </c>
      <c r="B137" s="256" t="s">
        <v>405</v>
      </c>
      <c r="C137" s="256"/>
      <c r="D137" s="257">
        <v>550</v>
      </c>
      <c r="E137" s="258">
        <f t="shared" si="2"/>
        <v>-125898.13999999997</v>
      </c>
    </row>
    <row r="138" spans="1:6">
      <c r="A138" s="255">
        <v>43023</v>
      </c>
      <c r="B138" s="256" t="s">
        <v>406</v>
      </c>
      <c r="C138" s="256"/>
      <c r="D138" s="257">
        <v>580</v>
      </c>
      <c r="E138" s="258">
        <f t="shared" si="2"/>
        <v>-126478.13999999997</v>
      </c>
    </row>
    <row r="139" spans="1:6">
      <c r="A139" s="255">
        <v>43023</v>
      </c>
      <c r="B139" s="256" t="s">
        <v>407</v>
      </c>
      <c r="C139" s="256"/>
      <c r="D139" s="257">
        <v>975</v>
      </c>
      <c r="E139" s="258">
        <f t="shared" si="2"/>
        <v>-127453.13999999997</v>
      </c>
    </row>
    <row r="140" spans="1:6">
      <c r="A140" s="255">
        <v>43023</v>
      </c>
      <c r="B140" s="256" t="s">
        <v>408</v>
      </c>
      <c r="C140" s="256"/>
      <c r="D140" s="257">
        <v>210</v>
      </c>
      <c r="E140" s="258">
        <f t="shared" si="2"/>
        <v>-127663.13999999997</v>
      </c>
    </row>
    <row r="141" spans="1:6">
      <c r="A141" s="255">
        <v>43025</v>
      </c>
      <c r="B141" s="256" t="s">
        <v>409</v>
      </c>
      <c r="C141" s="256"/>
      <c r="D141" s="257">
        <v>3000</v>
      </c>
      <c r="E141" s="258">
        <f t="shared" si="2"/>
        <v>-130663.13999999997</v>
      </c>
    </row>
    <row r="142" spans="1:6">
      <c r="A142" s="261">
        <v>43026</v>
      </c>
      <c r="B142" s="260" t="s">
        <v>317</v>
      </c>
      <c r="C142" s="260"/>
      <c r="D142" s="262">
        <v>2000</v>
      </c>
      <c r="E142" s="258">
        <f t="shared" si="2"/>
        <v>-132663.13999999996</v>
      </c>
      <c r="F142" s="242" t="s">
        <v>319</v>
      </c>
    </row>
    <row r="143" spans="1:6">
      <c r="A143" s="261">
        <v>43028</v>
      </c>
      <c r="B143" s="260" t="s">
        <v>315</v>
      </c>
      <c r="C143" s="260"/>
      <c r="D143" s="262">
        <v>795</v>
      </c>
      <c r="E143" s="258">
        <f t="shared" si="2"/>
        <v>-133458.13999999996</v>
      </c>
      <c r="F143" s="242" t="s">
        <v>299</v>
      </c>
    </row>
    <row r="144" spans="1:6">
      <c r="A144" s="261">
        <v>43028</v>
      </c>
      <c r="B144" s="260" t="s">
        <v>317</v>
      </c>
      <c r="C144" s="260"/>
      <c r="D144" s="262">
        <v>2000</v>
      </c>
      <c r="E144" s="258">
        <f t="shared" si="2"/>
        <v>-135458.13999999996</v>
      </c>
      <c r="F144" s="242" t="s">
        <v>318</v>
      </c>
    </row>
    <row r="145" spans="1:6">
      <c r="A145" s="261">
        <v>43028</v>
      </c>
      <c r="B145" s="260" t="s">
        <v>317</v>
      </c>
      <c r="C145" s="260"/>
      <c r="D145" s="262">
        <v>2000</v>
      </c>
      <c r="E145" s="258">
        <f t="shared" si="2"/>
        <v>-137458.13999999996</v>
      </c>
      <c r="F145" s="242" t="s">
        <v>341</v>
      </c>
    </row>
    <row r="146" spans="1:6">
      <c r="A146" s="255">
        <v>43030</v>
      </c>
      <c r="B146" s="256" t="s">
        <v>410</v>
      </c>
      <c r="C146" s="256"/>
      <c r="D146" s="257">
        <v>22000</v>
      </c>
      <c r="E146" s="258">
        <f t="shared" si="2"/>
        <v>-159458.13999999996</v>
      </c>
    </row>
    <row r="147" spans="1:6">
      <c r="A147" s="255">
        <v>43034</v>
      </c>
      <c r="B147" s="256" t="s">
        <v>411</v>
      </c>
      <c r="C147" s="256"/>
      <c r="D147" s="257">
        <v>15000</v>
      </c>
      <c r="E147" s="258">
        <f t="shared" si="2"/>
        <v>-174458.13999999996</v>
      </c>
    </row>
    <row r="148" spans="1:6">
      <c r="A148" s="255">
        <v>43036</v>
      </c>
      <c r="B148" s="256" t="s">
        <v>412</v>
      </c>
      <c r="C148" s="256"/>
      <c r="D148" s="257">
        <v>2500</v>
      </c>
      <c r="E148" s="258">
        <f t="shared" si="2"/>
        <v>-176958.13999999996</v>
      </c>
    </row>
    <row r="149" spans="1:6">
      <c r="A149" s="255">
        <v>43036</v>
      </c>
      <c r="B149" s="256" t="s">
        <v>413</v>
      </c>
      <c r="C149" s="256"/>
      <c r="D149" s="257">
        <v>2245</v>
      </c>
      <c r="E149" s="258">
        <f t="shared" si="2"/>
        <v>-179203.13999999996</v>
      </c>
    </row>
    <row r="150" spans="1:6">
      <c r="A150" s="255">
        <v>43036</v>
      </c>
      <c r="B150" s="256" t="s">
        <v>414</v>
      </c>
      <c r="C150" s="256"/>
      <c r="D150" s="257">
        <v>1015</v>
      </c>
      <c r="E150" s="258">
        <f t="shared" si="2"/>
        <v>-180218.13999999996</v>
      </c>
    </row>
    <row r="151" spans="1:6">
      <c r="A151" s="255">
        <v>43036</v>
      </c>
      <c r="B151" s="256" t="s">
        <v>415</v>
      </c>
      <c r="C151" s="256"/>
      <c r="D151" s="257">
        <v>940</v>
      </c>
      <c r="E151" s="258">
        <f t="shared" si="2"/>
        <v>-181158.13999999996</v>
      </c>
    </row>
    <row r="152" spans="1:6">
      <c r="A152" s="255">
        <v>43036</v>
      </c>
      <c r="B152" s="256" t="s">
        <v>416</v>
      </c>
      <c r="C152" s="256"/>
      <c r="D152" s="257">
        <v>940</v>
      </c>
      <c r="E152" s="258">
        <f t="shared" si="2"/>
        <v>-182098.13999999996</v>
      </c>
    </row>
    <row r="153" spans="1:6">
      <c r="A153" s="255">
        <v>43036</v>
      </c>
      <c r="B153" s="256" t="s">
        <v>417</v>
      </c>
      <c r="C153" s="256"/>
      <c r="D153" s="257">
        <v>1070</v>
      </c>
      <c r="E153" s="258">
        <f t="shared" si="2"/>
        <v>-183168.13999999996</v>
      </c>
    </row>
    <row r="154" spans="1:6">
      <c r="A154" s="255">
        <v>43037</v>
      </c>
      <c r="B154" s="256" t="s">
        <v>418</v>
      </c>
      <c r="C154" s="256"/>
      <c r="D154" s="257">
        <v>15000</v>
      </c>
      <c r="E154" s="258">
        <f t="shared" si="2"/>
        <v>-198168.13999999996</v>
      </c>
    </row>
    <row r="155" spans="1:6">
      <c r="A155" s="264">
        <v>43038</v>
      </c>
      <c r="B155" s="260" t="s">
        <v>305</v>
      </c>
      <c r="C155" s="258">
        <v>207766.19</v>
      </c>
      <c r="D155" s="260"/>
      <c r="E155" s="258">
        <f t="shared" si="2"/>
        <v>9598.0500000000466</v>
      </c>
    </row>
    <row r="156" spans="1:6">
      <c r="A156" s="255">
        <v>43039</v>
      </c>
      <c r="B156" s="256" t="s">
        <v>419</v>
      </c>
      <c r="C156" s="256"/>
      <c r="D156" s="257">
        <v>18000</v>
      </c>
      <c r="E156" s="258">
        <f t="shared" si="2"/>
        <v>-8401.9499999999534</v>
      </c>
    </row>
    <row r="157" spans="1:6">
      <c r="A157" s="255">
        <v>43040</v>
      </c>
      <c r="B157" s="256" t="s">
        <v>420</v>
      </c>
      <c r="C157" s="256"/>
      <c r="D157" s="257">
        <v>3500.17</v>
      </c>
      <c r="E157" s="258">
        <f t="shared" si="2"/>
        <v>-11902.119999999954</v>
      </c>
    </row>
    <row r="158" spans="1:6">
      <c r="A158" s="255">
        <v>43040</v>
      </c>
      <c r="B158" s="256" t="s">
        <v>421</v>
      </c>
      <c r="C158" s="256"/>
      <c r="D158" s="257">
        <v>6500</v>
      </c>
      <c r="E158" s="258">
        <f t="shared" si="2"/>
        <v>-18402.119999999952</v>
      </c>
    </row>
    <row r="159" spans="1:6">
      <c r="A159" s="255">
        <v>43040</v>
      </c>
      <c r="B159" s="256" t="s">
        <v>422</v>
      </c>
      <c r="C159" s="256"/>
      <c r="D159" s="257">
        <v>31500</v>
      </c>
      <c r="E159" s="258">
        <f t="shared" si="2"/>
        <v>-49902.119999999952</v>
      </c>
    </row>
    <row r="160" spans="1:6">
      <c r="A160" s="255">
        <v>43041</v>
      </c>
      <c r="B160" s="256" t="s">
        <v>423</v>
      </c>
      <c r="C160" s="256"/>
      <c r="D160" s="257">
        <v>11000</v>
      </c>
      <c r="E160" s="258">
        <f t="shared" si="2"/>
        <v>-60902.119999999952</v>
      </c>
    </row>
    <row r="161" spans="1:5">
      <c r="A161" s="255">
        <v>43041</v>
      </c>
      <c r="B161" s="256" t="s">
        <v>424</v>
      </c>
      <c r="C161" s="256"/>
      <c r="D161" s="257">
        <v>5000</v>
      </c>
      <c r="E161" s="258">
        <f t="shared" si="2"/>
        <v>-65902.119999999952</v>
      </c>
    </row>
    <row r="162" spans="1:5">
      <c r="A162" s="255">
        <v>43041</v>
      </c>
      <c r="B162" s="256" t="s">
        <v>425</v>
      </c>
      <c r="C162" s="256"/>
      <c r="D162" s="257">
        <v>290</v>
      </c>
      <c r="E162" s="258">
        <f t="shared" si="2"/>
        <v>-66192.119999999952</v>
      </c>
    </row>
    <row r="163" spans="1:5">
      <c r="A163" s="255">
        <v>43041</v>
      </c>
      <c r="B163" s="256" t="s">
        <v>426</v>
      </c>
      <c r="C163" s="256"/>
      <c r="D163" s="257">
        <v>6000</v>
      </c>
      <c r="E163" s="258">
        <f t="shared" si="2"/>
        <v>-72192.119999999952</v>
      </c>
    </row>
    <row r="164" spans="1:5">
      <c r="A164" s="255">
        <v>43041</v>
      </c>
      <c r="B164" s="256" t="s">
        <v>427</v>
      </c>
      <c r="C164" s="256"/>
      <c r="D164" s="257">
        <v>13630</v>
      </c>
      <c r="E164" s="258">
        <f t="shared" si="2"/>
        <v>-85822.119999999952</v>
      </c>
    </row>
    <row r="165" spans="1:5">
      <c r="A165" s="255">
        <v>43041</v>
      </c>
      <c r="B165" s="256" t="s">
        <v>428</v>
      </c>
      <c r="C165" s="257">
        <v>5587</v>
      </c>
      <c r="D165" s="260"/>
      <c r="E165" s="258">
        <f t="shared" si="2"/>
        <v>-80235.119999999952</v>
      </c>
    </row>
    <row r="166" spans="1:5">
      <c r="A166" s="255">
        <v>43042</v>
      </c>
      <c r="B166" s="256" t="s">
        <v>429</v>
      </c>
      <c r="C166" s="256"/>
      <c r="D166" s="257">
        <v>3000</v>
      </c>
      <c r="E166" s="258">
        <f t="shared" si="2"/>
        <v>-83235.119999999952</v>
      </c>
    </row>
    <row r="167" spans="1:5">
      <c r="A167" s="255">
        <v>43042</v>
      </c>
      <c r="B167" s="256" t="s">
        <v>430</v>
      </c>
      <c r="C167" s="256"/>
      <c r="D167" s="257">
        <v>3500</v>
      </c>
      <c r="E167" s="258">
        <f t="shared" si="2"/>
        <v>-86735.119999999952</v>
      </c>
    </row>
    <row r="168" spans="1:5">
      <c r="A168" s="255">
        <v>43043</v>
      </c>
      <c r="B168" s="256" t="s">
        <v>431</v>
      </c>
      <c r="C168" s="256"/>
      <c r="D168" s="257">
        <v>26000</v>
      </c>
      <c r="E168" s="258">
        <f t="shared" si="2"/>
        <v>-112735.11999999995</v>
      </c>
    </row>
    <row r="169" spans="1:5">
      <c r="A169" s="255">
        <v>43043</v>
      </c>
      <c r="B169" s="256" t="s">
        <v>432</v>
      </c>
      <c r="C169" s="256"/>
      <c r="D169" s="257">
        <v>250</v>
      </c>
      <c r="E169" s="258">
        <f t="shared" si="2"/>
        <v>-112985.11999999995</v>
      </c>
    </row>
    <row r="170" spans="1:5">
      <c r="A170" s="255">
        <v>43046</v>
      </c>
      <c r="B170" s="256" t="s">
        <v>433</v>
      </c>
      <c r="C170" s="256"/>
      <c r="D170" s="257">
        <v>8000</v>
      </c>
      <c r="E170" s="258">
        <f t="shared" si="2"/>
        <v>-120985.11999999995</v>
      </c>
    </row>
    <row r="171" spans="1:5">
      <c r="A171" s="255">
        <v>43046</v>
      </c>
      <c r="B171" s="256" t="s">
        <v>434</v>
      </c>
      <c r="C171" s="256"/>
      <c r="D171" s="257">
        <v>5520</v>
      </c>
      <c r="E171" s="258">
        <f t="shared" si="2"/>
        <v>-126505.11999999995</v>
      </c>
    </row>
    <row r="172" spans="1:5">
      <c r="A172" s="255">
        <v>43046</v>
      </c>
      <c r="B172" s="256" t="s">
        <v>435</v>
      </c>
      <c r="C172" s="260"/>
      <c r="D172" s="257">
        <v>4762.3999999999996</v>
      </c>
      <c r="E172" s="258">
        <f t="shared" si="2"/>
        <v>-131267.51999999996</v>
      </c>
    </row>
    <row r="173" spans="1:5">
      <c r="A173" s="255">
        <v>43048</v>
      </c>
      <c r="B173" s="256" t="s">
        <v>436</v>
      </c>
      <c r="C173" s="256"/>
      <c r="D173" s="257">
        <v>550</v>
      </c>
      <c r="E173" s="258">
        <f t="shared" si="2"/>
        <v>-131817.51999999996</v>
      </c>
    </row>
    <row r="174" spans="1:5">
      <c r="A174" s="255">
        <v>43049</v>
      </c>
      <c r="B174" s="256" t="s">
        <v>437</v>
      </c>
      <c r="C174" s="256"/>
      <c r="D174" s="257">
        <v>550</v>
      </c>
      <c r="E174" s="258">
        <f t="shared" si="2"/>
        <v>-132367.51999999996</v>
      </c>
    </row>
    <row r="175" spans="1:5">
      <c r="A175" s="255">
        <v>43049</v>
      </c>
      <c r="B175" s="256" t="s">
        <v>438</v>
      </c>
      <c r="C175" s="256"/>
      <c r="D175" s="257">
        <v>750</v>
      </c>
      <c r="E175" s="258">
        <f t="shared" si="2"/>
        <v>-133117.51999999996</v>
      </c>
    </row>
    <row r="176" spans="1:5">
      <c r="A176" s="255">
        <v>43049</v>
      </c>
      <c r="B176" s="256" t="s">
        <v>439</v>
      </c>
      <c r="C176" s="256"/>
      <c r="D176" s="257">
        <v>7500</v>
      </c>
      <c r="E176" s="258">
        <f t="shared" si="2"/>
        <v>-140617.51999999996</v>
      </c>
    </row>
    <row r="177" spans="1:6">
      <c r="A177" s="255">
        <v>43049</v>
      </c>
      <c r="B177" s="256" t="s">
        <v>440</v>
      </c>
      <c r="C177" s="256"/>
      <c r="D177" s="257">
        <v>22000</v>
      </c>
      <c r="E177" s="258">
        <f t="shared" si="2"/>
        <v>-162617.51999999996</v>
      </c>
    </row>
    <row r="178" spans="1:6">
      <c r="A178" s="255">
        <v>43050</v>
      </c>
      <c r="B178" s="256" t="s">
        <v>441</v>
      </c>
      <c r="C178" s="256"/>
      <c r="D178" s="257">
        <v>1260</v>
      </c>
      <c r="E178" s="258">
        <f t="shared" si="2"/>
        <v>-163877.51999999996</v>
      </c>
    </row>
    <row r="179" spans="1:6">
      <c r="A179" s="255">
        <v>43050</v>
      </c>
      <c r="B179" s="256" t="s">
        <v>442</v>
      </c>
      <c r="C179" s="256"/>
      <c r="D179" s="257">
        <v>4000</v>
      </c>
      <c r="E179" s="258">
        <f t="shared" si="2"/>
        <v>-167877.51999999996</v>
      </c>
    </row>
    <row r="180" spans="1:6">
      <c r="A180" s="255">
        <v>43050</v>
      </c>
      <c r="B180" s="256" t="s">
        <v>443</v>
      </c>
      <c r="C180" s="256"/>
      <c r="D180" s="257">
        <v>540</v>
      </c>
      <c r="E180" s="258">
        <f t="shared" si="2"/>
        <v>-168417.51999999996</v>
      </c>
    </row>
    <row r="181" spans="1:6">
      <c r="A181" s="255">
        <v>43050</v>
      </c>
      <c r="B181" s="256" t="s">
        <v>444</v>
      </c>
      <c r="C181" s="256"/>
      <c r="D181" s="257">
        <v>600</v>
      </c>
      <c r="E181" s="258">
        <f t="shared" si="2"/>
        <v>-169017.51999999996</v>
      </c>
    </row>
    <row r="182" spans="1:6">
      <c r="A182" s="255">
        <v>43050</v>
      </c>
      <c r="B182" s="256" t="s">
        <v>445</v>
      </c>
      <c r="C182" s="256"/>
      <c r="D182" s="257">
        <v>650</v>
      </c>
      <c r="E182" s="258">
        <f t="shared" si="2"/>
        <v>-169667.51999999996</v>
      </c>
    </row>
    <row r="183" spans="1:6">
      <c r="A183" s="255">
        <v>43051</v>
      </c>
      <c r="B183" s="256" t="s">
        <v>446</v>
      </c>
      <c r="C183" s="256"/>
      <c r="D183" s="257">
        <v>1260</v>
      </c>
      <c r="E183" s="258">
        <f t="shared" si="2"/>
        <v>-170927.51999999996</v>
      </c>
    </row>
    <row r="184" spans="1:6">
      <c r="A184" s="255">
        <v>43051</v>
      </c>
      <c r="B184" s="256" t="s">
        <v>447</v>
      </c>
      <c r="C184" s="256"/>
      <c r="D184" s="257">
        <v>3500</v>
      </c>
      <c r="E184" s="258">
        <f t="shared" si="2"/>
        <v>-174427.51999999996</v>
      </c>
    </row>
    <row r="185" spans="1:6">
      <c r="A185" s="255">
        <v>43054</v>
      </c>
      <c r="B185" s="256" t="s">
        <v>448</v>
      </c>
      <c r="C185" s="256"/>
      <c r="D185" s="257">
        <v>3500</v>
      </c>
      <c r="E185" s="258">
        <f t="shared" si="2"/>
        <v>-177927.51999999996</v>
      </c>
    </row>
    <row r="186" spans="1:6">
      <c r="A186" s="261">
        <v>43054</v>
      </c>
      <c r="B186" s="260" t="s">
        <v>315</v>
      </c>
      <c r="C186" s="260"/>
      <c r="D186" s="262">
        <v>795</v>
      </c>
      <c r="E186" s="258">
        <f t="shared" si="2"/>
        <v>-178722.51999999996</v>
      </c>
      <c r="F186" s="242" t="s">
        <v>299</v>
      </c>
    </row>
    <row r="187" spans="1:6">
      <c r="A187" s="255">
        <v>43055</v>
      </c>
      <c r="B187" s="256" t="s">
        <v>449</v>
      </c>
      <c r="C187" s="256"/>
      <c r="D187" s="257">
        <v>15000</v>
      </c>
      <c r="E187" s="258">
        <f t="shared" si="2"/>
        <v>-193722.51999999996</v>
      </c>
    </row>
    <row r="188" spans="1:6">
      <c r="A188" s="255">
        <v>43055</v>
      </c>
      <c r="B188" s="256" t="s">
        <v>450</v>
      </c>
      <c r="C188" s="256"/>
      <c r="D188" s="257">
        <v>1095</v>
      </c>
      <c r="E188" s="258">
        <f t="shared" si="2"/>
        <v>-194817.51999999996</v>
      </c>
    </row>
    <row r="189" spans="1:6">
      <c r="A189" s="255">
        <v>43056</v>
      </c>
      <c r="B189" s="256" t="s">
        <v>451</v>
      </c>
      <c r="C189" s="256"/>
      <c r="D189" s="257">
        <v>565</v>
      </c>
      <c r="E189" s="258">
        <f t="shared" si="2"/>
        <v>-195382.51999999996</v>
      </c>
    </row>
    <row r="190" spans="1:6">
      <c r="A190" s="255">
        <v>43056</v>
      </c>
      <c r="B190" s="256" t="s">
        <v>452</v>
      </c>
      <c r="C190" s="256"/>
      <c r="D190" s="257">
        <v>475</v>
      </c>
      <c r="E190" s="258">
        <f t="shared" si="2"/>
        <v>-195857.51999999996</v>
      </c>
    </row>
    <row r="191" spans="1:6">
      <c r="A191" s="255">
        <v>43057</v>
      </c>
      <c r="B191" s="256" t="s">
        <v>453</v>
      </c>
      <c r="C191" s="256"/>
      <c r="D191" s="257">
        <v>975</v>
      </c>
      <c r="E191" s="258">
        <f t="shared" si="2"/>
        <v>-196832.51999999996</v>
      </c>
    </row>
    <row r="192" spans="1:6">
      <c r="A192" s="255">
        <v>43057</v>
      </c>
      <c r="B192" s="256" t="s">
        <v>454</v>
      </c>
      <c r="C192" s="256"/>
      <c r="D192" s="257">
        <v>475</v>
      </c>
      <c r="E192" s="258">
        <f t="shared" si="2"/>
        <v>-197307.51999999996</v>
      </c>
    </row>
    <row r="193" spans="1:7">
      <c r="A193" s="255">
        <v>43057</v>
      </c>
      <c r="B193" s="256" t="s">
        <v>455</v>
      </c>
      <c r="C193" s="256"/>
      <c r="D193" s="257">
        <v>540</v>
      </c>
      <c r="E193" s="258">
        <f t="shared" si="2"/>
        <v>-197847.51999999996</v>
      </c>
      <c r="G193" s="242" t="s">
        <v>456</v>
      </c>
    </row>
    <row r="194" spans="1:7">
      <c r="A194" s="261">
        <v>43057</v>
      </c>
      <c r="B194" s="260" t="s">
        <v>317</v>
      </c>
      <c r="C194" s="260"/>
      <c r="D194" s="262">
        <v>2000</v>
      </c>
      <c r="E194" s="258">
        <f t="shared" si="2"/>
        <v>-199847.51999999996</v>
      </c>
      <c r="F194" s="242" t="s">
        <v>341</v>
      </c>
    </row>
    <row r="195" spans="1:7">
      <c r="A195" s="261">
        <v>43057</v>
      </c>
      <c r="B195" s="260" t="s">
        <v>317</v>
      </c>
      <c r="C195" s="260"/>
      <c r="D195" s="262">
        <v>2000</v>
      </c>
      <c r="E195" s="258">
        <f t="shared" si="2"/>
        <v>-201847.51999999996</v>
      </c>
      <c r="F195" s="242" t="s">
        <v>319</v>
      </c>
      <c r="G195" s="242" t="s">
        <v>457</v>
      </c>
    </row>
    <row r="196" spans="1:7">
      <c r="A196" s="255">
        <v>43059</v>
      </c>
      <c r="B196" s="256" t="s">
        <v>458</v>
      </c>
      <c r="C196" s="256"/>
      <c r="D196" s="257">
        <v>3000</v>
      </c>
      <c r="E196" s="258">
        <f t="shared" si="2"/>
        <v>-204847.51999999996</v>
      </c>
      <c r="G196" s="242" t="s">
        <v>459</v>
      </c>
    </row>
    <row r="197" spans="1:7">
      <c r="A197" s="255">
        <v>43061</v>
      </c>
      <c r="B197" s="256" t="s">
        <v>460</v>
      </c>
      <c r="C197" s="256"/>
      <c r="D197" s="257">
        <v>3250</v>
      </c>
      <c r="E197" s="258">
        <f t="shared" si="2"/>
        <v>-208097.51999999996</v>
      </c>
      <c r="G197" s="242" t="s">
        <v>461</v>
      </c>
    </row>
    <row r="198" spans="1:7">
      <c r="A198" s="255">
        <v>43061</v>
      </c>
      <c r="B198" s="256" t="s">
        <v>462</v>
      </c>
      <c r="C198" s="256"/>
      <c r="D198" s="257">
        <v>3250</v>
      </c>
      <c r="E198" s="258">
        <f t="shared" si="2"/>
        <v>-211347.51999999996</v>
      </c>
      <c r="G198" s="242" t="s">
        <v>463</v>
      </c>
    </row>
    <row r="199" spans="1:7">
      <c r="A199" s="255">
        <v>43068</v>
      </c>
      <c r="B199" s="256" t="s">
        <v>464</v>
      </c>
      <c r="C199" s="256"/>
      <c r="D199" s="257">
        <v>11000</v>
      </c>
      <c r="E199" s="258">
        <f t="shared" si="2"/>
        <v>-222347.51999999996</v>
      </c>
    </row>
    <row r="200" spans="1:7">
      <c r="A200" s="264">
        <v>43069</v>
      </c>
      <c r="B200" s="260" t="s">
        <v>305</v>
      </c>
      <c r="C200" s="258">
        <v>176562</v>
      </c>
      <c r="D200" s="260"/>
      <c r="E200" s="258">
        <f t="shared" ref="E200:E263" si="3">+E199+C200-D200</f>
        <v>-45785.51999999996</v>
      </c>
    </row>
    <row r="201" spans="1:7">
      <c r="A201" s="255">
        <v>43069</v>
      </c>
      <c r="B201" s="256" t="s">
        <v>465</v>
      </c>
      <c r="C201" s="256"/>
      <c r="D201" s="257">
        <v>3500</v>
      </c>
      <c r="E201" s="258">
        <f t="shared" si="3"/>
        <v>-49285.51999999996</v>
      </c>
    </row>
    <row r="202" spans="1:7">
      <c r="A202" s="255">
        <v>43069</v>
      </c>
      <c r="B202" s="256" t="s">
        <v>466</v>
      </c>
      <c r="C202" s="256"/>
      <c r="D202" s="257">
        <v>18000</v>
      </c>
      <c r="E202" s="258">
        <f t="shared" si="3"/>
        <v>-67285.51999999996</v>
      </c>
      <c r="G202" s="263">
        <v>2018</v>
      </c>
    </row>
    <row r="203" spans="1:7">
      <c r="A203" s="255">
        <v>43069</v>
      </c>
      <c r="B203" s="256" t="s">
        <v>467</v>
      </c>
      <c r="C203" s="256"/>
      <c r="D203" s="257">
        <v>5000</v>
      </c>
      <c r="E203" s="258">
        <f t="shared" si="3"/>
        <v>-72285.51999999996</v>
      </c>
      <c r="G203" s="242" t="s">
        <v>468</v>
      </c>
    </row>
    <row r="204" spans="1:7">
      <c r="A204" s="255">
        <v>43069</v>
      </c>
      <c r="B204" s="256" t="s">
        <v>469</v>
      </c>
      <c r="C204" s="256"/>
      <c r="D204" s="257">
        <v>2500</v>
      </c>
      <c r="E204" s="258">
        <f t="shared" si="3"/>
        <v>-74785.51999999996</v>
      </c>
      <c r="G204" s="242" t="s">
        <v>470</v>
      </c>
    </row>
    <row r="205" spans="1:7">
      <c r="A205" s="255">
        <v>43069</v>
      </c>
      <c r="B205" s="256" t="s">
        <v>471</v>
      </c>
      <c r="C205" s="257">
        <v>32000</v>
      </c>
      <c r="D205" s="260"/>
      <c r="E205" s="258">
        <f t="shared" si="3"/>
        <v>-42785.51999999996</v>
      </c>
    </row>
    <row r="206" spans="1:7">
      <c r="A206" s="255">
        <v>43069</v>
      </c>
      <c r="B206" s="256" t="s">
        <v>472</v>
      </c>
      <c r="C206" s="257">
        <v>17000</v>
      </c>
      <c r="D206" s="260"/>
      <c r="E206" s="258">
        <f t="shared" si="3"/>
        <v>-25785.51999999996</v>
      </c>
      <c r="G206" s="242" t="s">
        <v>473</v>
      </c>
    </row>
    <row r="207" spans="1:7">
      <c r="A207" s="255">
        <v>43070</v>
      </c>
      <c r="B207" s="256" t="s">
        <v>474</v>
      </c>
      <c r="C207" s="256"/>
      <c r="D207" s="257">
        <v>5000</v>
      </c>
      <c r="E207" s="258">
        <f t="shared" si="3"/>
        <v>-30785.51999999996</v>
      </c>
    </row>
    <row r="208" spans="1:7">
      <c r="A208" s="255">
        <v>43071</v>
      </c>
      <c r="B208" s="256" t="s">
        <v>475</v>
      </c>
      <c r="C208" s="256"/>
      <c r="D208" s="257">
        <v>26000</v>
      </c>
      <c r="E208" s="258">
        <f t="shared" si="3"/>
        <v>-56785.51999999996</v>
      </c>
    </row>
    <row r="209" spans="1:9">
      <c r="A209" s="261">
        <v>43071</v>
      </c>
      <c r="B209" s="260" t="s">
        <v>317</v>
      </c>
      <c r="C209" s="260"/>
      <c r="D209" s="262">
        <v>2000</v>
      </c>
      <c r="E209" s="258">
        <f t="shared" si="3"/>
        <v>-58785.51999999996</v>
      </c>
      <c r="F209" s="242" t="s">
        <v>318</v>
      </c>
    </row>
    <row r="210" spans="1:9">
      <c r="A210" s="261">
        <v>43071</v>
      </c>
      <c r="B210" s="260" t="s">
        <v>317</v>
      </c>
      <c r="C210" s="260"/>
      <c r="D210" s="262">
        <v>2000</v>
      </c>
      <c r="E210" s="258">
        <f t="shared" si="3"/>
        <v>-60785.51999999996</v>
      </c>
      <c r="F210" s="242" t="s">
        <v>341</v>
      </c>
    </row>
    <row r="211" spans="1:9">
      <c r="A211" s="261">
        <v>43071</v>
      </c>
      <c r="B211" s="260" t="s">
        <v>317</v>
      </c>
      <c r="C211" s="260"/>
      <c r="D211" s="262">
        <v>2000</v>
      </c>
      <c r="E211" s="258">
        <f t="shared" si="3"/>
        <v>-62785.51999999996</v>
      </c>
      <c r="F211" s="242" t="s">
        <v>319</v>
      </c>
    </row>
    <row r="212" spans="1:9">
      <c r="A212" s="255">
        <v>43073</v>
      </c>
      <c r="B212" s="256" t="s">
        <v>476</v>
      </c>
      <c r="C212" s="256"/>
      <c r="D212" s="257">
        <v>6500</v>
      </c>
      <c r="E212" s="258">
        <f t="shared" si="3"/>
        <v>-69285.51999999996</v>
      </c>
    </row>
    <row r="213" spans="1:9">
      <c r="A213" s="255">
        <v>43074</v>
      </c>
      <c r="B213" s="256" t="s">
        <v>477</v>
      </c>
      <c r="C213" s="256"/>
      <c r="D213" s="257">
        <v>3500.17</v>
      </c>
      <c r="E213" s="258">
        <f t="shared" si="3"/>
        <v>-72785.689999999959</v>
      </c>
      <c r="I213" s="242">
        <v>76000</v>
      </c>
    </row>
    <row r="214" spans="1:9">
      <c r="A214" s="255">
        <v>43074</v>
      </c>
      <c r="B214" s="256" t="s">
        <v>478</v>
      </c>
      <c r="C214" s="256"/>
      <c r="D214" s="257">
        <v>6000</v>
      </c>
      <c r="E214" s="258">
        <f t="shared" si="3"/>
        <v>-78785.689999999959</v>
      </c>
      <c r="I214" s="242">
        <v>59000</v>
      </c>
    </row>
    <row r="215" spans="1:9">
      <c r="A215" s="255">
        <v>43074</v>
      </c>
      <c r="B215" s="256" t="s">
        <v>479</v>
      </c>
      <c r="C215" s="256"/>
      <c r="D215" s="257">
        <v>3000</v>
      </c>
      <c r="E215" s="258">
        <f t="shared" si="3"/>
        <v>-81785.689999999959</v>
      </c>
      <c r="I215" s="242">
        <f>+I213+I214</f>
        <v>135000</v>
      </c>
    </row>
    <row r="216" spans="1:9">
      <c r="A216" s="255">
        <v>43074</v>
      </c>
      <c r="B216" s="256" t="s">
        <v>480</v>
      </c>
      <c r="C216" s="256"/>
      <c r="D216" s="257">
        <v>8000</v>
      </c>
      <c r="E216" s="258">
        <f t="shared" si="3"/>
        <v>-89785.689999999959</v>
      </c>
    </row>
    <row r="217" spans="1:9">
      <c r="A217" s="255">
        <v>43075</v>
      </c>
      <c r="B217" s="256" t="s">
        <v>481</v>
      </c>
      <c r="C217" s="260"/>
      <c r="D217" s="257">
        <v>23000</v>
      </c>
      <c r="E217" s="258">
        <f t="shared" si="3"/>
        <v>-112785.68999999996</v>
      </c>
    </row>
    <row r="218" spans="1:9">
      <c r="A218" s="255">
        <v>43078</v>
      </c>
      <c r="B218" s="256" t="s">
        <v>482</v>
      </c>
      <c r="C218" s="256"/>
      <c r="D218" s="257">
        <v>3500</v>
      </c>
      <c r="E218" s="258">
        <f t="shared" si="3"/>
        <v>-116285.68999999996</v>
      </c>
    </row>
    <row r="219" spans="1:9">
      <c r="A219" s="255">
        <v>43080</v>
      </c>
      <c r="B219" s="256" t="s">
        <v>483</v>
      </c>
      <c r="C219" s="256"/>
      <c r="D219" s="257">
        <v>4000</v>
      </c>
      <c r="E219" s="258">
        <f t="shared" si="3"/>
        <v>-120285.68999999996</v>
      </c>
      <c r="I219" s="242">
        <v>99200</v>
      </c>
    </row>
    <row r="220" spans="1:9">
      <c r="A220" s="255">
        <v>43081</v>
      </c>
      <c r="B220" s="256" t="s">
        <v>484</v>
      </c>
      <c r="C220" s="256"/>
      <c r="D220" s="257">
        <v>3500</v>
      </c>
      <c r="E220" s="258">
        <f t="shared" si="3"/>
        <v>-123785.68999999996</v>
      </c>
    </row>
    <row r="221" spans="1:9">
      <c r="A221" s="255">
        <v>43081</v>
      </c>
      <c r="B221" s="256" t="s">
        <v>485</v>
      </c>
      <c r="C221" s="256"/>
      <c r="D221" s="257">
        <v>11000</v>
      </c>
      <c r="E221" s="258">
        <f t="shared" si="3"/>
        <v>-134785.68999999994</v>
      </c>
    </row>
    <row r="222" spans="1:9">
      <c r="A222" s="255">
        <v>43083</v>
      </c>
      <c r="B222" s="256" t="s">
        <v>486</v>
      </c>
      <c r="C222" s="256"/>
      <c r="D222" s="257">
        <v>3000</v>
      </c>
      <c r="E222" s="258">
        <f t="shared" si="3"/>
        <v>-137785.68999999994</v>
      </c>
    </row>
    <row r="223" spans="1:9">
      <c r="A223" s="255">
        <v>43083</v>
      </c>
      <c r="B223" s="256" t="s">
        <v>487</v>
      </c>
      <c r="C223" s="256"/>
      <c r="D223" s="257">
        <v>1728</v>
      </c>
      <c r="E223" s="258">
        <f t="shared" si="3"/>
        <v>-139513.68999999994</v>
      </c>
    </row>
    <row r="224" spans="1:9">
      <c r="A224" s="255">
        <v>43084</v>
      </c>
      <c r="B224" s="256" t="s">
        <v>488</v>
      </c>
      <c r="C224" s="256"/>
      <c r="D224" s="257">
        <v>5500</v>
      </c>
      <c r="E224" s="258">
        <f t="shared" si="3"/>
        <v>-145013.68999999994</v>
      </c>
    </row>
    <row r="225" spans="1:8">
      <c r="A225" s="261">
        <v>43085</v>
      </c>
      <c r="B225" s="260" t="s">
        <v>317</v>
      </c>
      <c r="C225" s="260"/>
      <c r="D225" s="262">
        <v>2000</v>
      </c>
      <c r="E225" s="258">
        <f t="shared" si="3"/>
        <v>-147013.68999999994</v>
      </c>
      <c r="F225" s="242" t="s">
        <v>318</v>
      </c>
    </row>
    <row r="226" spans="1:8">
      <c r="A226" s="255">
        <v>43089</v>
      </c>
      <c r="B226" s="256" t="s">
        <v>489</v>
      </c>
      <c r="C226" s="256"/>
      <c r="D226" s="257">
        <v>790</v>
      </c>
      <c r="E226" s="258">
        <f t="shared" si="3"/>
        <v>-147803.68999999994</v>
      </c>
    </row>
    <row r="227" spans="1:8">
      <c r="A227" s="255">
        <v>43089</v>
      </c>
      <c r="B227" s="256" t="s">
        <v>490</v>
      </c>
      <c r="C227" s="257">
        <v>30033</v>
      </c>
      <c r="D227" s="260"/>
      <c r="E227" s="258">
        <f t="shared" si="3"/>
        <v>-117770.68999999994</v>
      </c>
    </row>
    <row r="228" spans="1:8">
      <c r="A228" s="264">
        <v>43099</v>
      </c>
      <c r="B228" s="260" t="s">
        <v>305</v>
      </c>
      <c r="C228" s="258">
        <v>63651.01</v>
      </c>
      <c r="D228" s="260"/>
      <c r="E228" s="258">
        <f t="shared" si="3"/>
        <v>-54119.679999999942</v>
      </c>
    </row>
    <row r="229" spans="1:8">
      <c r="A229" s="261">
        <v>43100</v>
      </c>
      <c r="B229" s="260" t="s">
        <v>315</v>
      </c>
      <c r="C229" s="260"/>
      <c r="D229" s="262">
        <v>1990</v>
      </c>
      <c r="E229" s="258">
        <f t="shared" si="3"/>
        <v>-56109.679999999942</v>
      </c>
      <c r="F229" s="242" t="s">
        <v>299</v>
      </c>
    </row>
    <row r="230" spans="1:8">
      <c r="A230" s="255">
        <v>43118</v>
      </c>
      <c r="B230" s="256" t="s">
        <v>491</v>
      </c>
      <c r="C230" s="256"/>
      <c r="D230" s="257">
        <v>480</v>
      </c>
      <c r="E230" s="258">
        <f t="shared" si="3"/>
        <v>-56589.679999999942</v>
      </c>
      <c r="H230" s="242" t="s">
        <v>492</v>
      </c>
    </row>
    <row r="231" spans="1:8">
      <c r="A231" s="255">
        <v>43119</v>
      </c>
      <c r="B231" s="256" t="s">
        <v>493</v>
      </c>
      <c r="C231" s="256"/>
      <c r="D231" s="257">
        <v>480</v>
      </c>
      <c r="E231" s="258">
        <f t="shared" si="3"/>
        <v>-57069.679999999942</v>
      </c>
    </row>
    <row r="232" spans="1:8">
      <c r="A232" s="264">
        <v>43130</v>
      </c>
      <c r="B232" s="260" t="s">
        <v>305</v>
      </c>
      <c r="C232" s="258">
        <v>38870.129999999997</v>
      </c>
      <c r="D232" s="260"/>
      <c r="E232" s="258">
        <f t="shared" si="3"/>
        <v>-18199.549999999945</v>
      </c>
    </row>
    <row r="233" spans="1:8">
      <c r="A233" s="255">
        <v>43133</v>
      </c>
      <c r="B233" s="256" t="s">
        <v>494</v>
      </c>
      <c r="C233" s="260"/>
      <c r="D233" s="257">
        <v>7536.65</v>
      </c>
      <c r="E233" s="258">
        <f t="shared" si="3"/>
        <v>-25736.199999999946</v>
      </c>
    </row>
    <row r="234" spans="1:8">
      <c r="A234" s="255">
        <v>43136</v>
      </c>
      <c r="B234" s="256" t="s">
        <v>495</v>
      </c>
      <c r="C234" s="256"/>
      <c r="D234" s="257">
        <v>42656</v>
      </c>
      <c r="E234" s="258">
        <f t="shared" si="3"/>
        <v>-68392.199999999953</v>
      </c>
    </row>
    <row r="235" spans="1:8">
      <c r="A235" s="255">
        <v>43138</v>
      </c>
      <c r="B235" s="256" t="s">
        <v>496</v>
      </c>
      <c r="C235" s="260"/>
      <c r="D235" s="257">
        <v>332.67</v>
      </c>
      <c r="E235" s="258">
        <f t="shared" si="3"/>
        <v>-68724.869999999952</v>
      </c>
    </row>
    <row r="236" spans="1:8">
      <c r="A236" s="255">
        <v>43155</v>
      </c>
      <c r="B236" s="256" t="s">
        <v>497</v>
      </c>
      <c r="C236" s="260"/>
      <c r="D236" s="257">
        <v>3080</v>
      </c>
      <c r="E236" s="258">
        <f t="shared" si="3"/>
        <v>-71804.869999999952</v>
      </c>
    </row>
    <row r="237" spans="1:8">
      <c r="A237" s="255">
        <v>43155</v>
      </c>
      <c r="B237" s="256" t="s">
        <v>498</v>
      </c>
      <c r="C237" s="260"/>
      <c r="D237" s="257">
        <v>720</v>
      </c>
      <c r="E237" s="258">
        <f t="shared" si="3"/>
        <v>-72524.869999999952</v>
      </c>
    </row>
    <row r="238" spans="1:8">
      <c r="A238" s="255">
        <v>43155</v>
      </c>
      <c r="B238" s="256" t="s">
        <v>499</v>
      </c>
      <c r="C238" s="260"/>
      <c r="D238" s="257">
        <v>370</v>
      </c>
      <c r="E238" s="258">
        <f t="shared" si="3"/>
        <v>-72894.869999999952</v>
      </c>
    </row>
    <row r="239" spans="1:8">
      <c r="A239" s="255">
        <v>43158</v>
      </c>
      <c r="B239" s="256" t="s">
        <v>500</v>
      </c>
      <c r="C239" s="260"/>
      <c r="D239" s="257">
        <v>952</v>
      </c>
      <c r="E239" s="258">
        <f t="shared" si="3"/>
        <v>-73846.869999999952</v>
      </c>
    </row>
    <row r="240" spans="1:8">
      <c r="A240" s="264">
        <v>43159</v>
      </c>
      <c r="B240" s="260" t="s">
        <v>305</v>
      </c>
      <c r="C240" s="258">
        <v>260813.11</v>
      </c>
      <c r="D240" s="260"/>
      <c r="E240" s="258">
        <f t="shared" si="3"/>
        <v>186966.24000000005</v>
      </c>
    </row>
    <row r="241" spans="1:6">
      <c r="A241" s="255">
        <v>43159</v>
      </c>
      <c r="B241" s="256" t="s">
        <v>501</v>
      </c>
      <c r="C241" s="256"/>
      <c r="D241" s="257">
        <v>7500</v>
      </c>
      <c r="E241" s="258">
        <f t="shared" si="3"/>
        <v>179466.24000000005</v>
      </c>
    </row>
    <row r="242" spans="1:6">
      <c r="A242" s="255">
        <v>43159</v>
      </c>
      <c r="B242" s="256" t="s">
        <v>502</v>
      </c>
      <c r="C242" s="256"/>
      <c r="D242" s="257">
        <v>2500</v>
      </c>
      <c r="E242" s="258">
        <f t="shared" si="3"/>
        <v>176966.24000000005</v>
      </c>
    </row>
    <row r="243" spans="1:6">
      <c r="A243" s="255">
        <v>43159</v>
      </c>
      <c r="B243" s="256" t="s">
        <v>503</v>
      </c>
      <c r="C243" s="256"/>
      <c r="D243" s="257">
        <v>22000</v>
      </c>
      <c r="E243" s="258">
        <f t="shared" si="3"/>
        <v>154966.24000000005</v>
      </c>
    </row>
    <row r="244" spans="1:6">
      <c r="A244" s="255">
        <v>43159</v>
      </c>
      <c r="B244" s="256" t="s">
        <v>504</v>
      </c>
      <c r="C244" s="256"/>
      <c r="D244" s="257">
        <v>16000</v>
      </c>
      <c r="E244" s="258">
        <f t="shared" si="3"/>
        <v>138966.24000000005</v>
      </c>
    </row>
    <row r="245" spans="1:6">
      <c r="A245" s="255">
        <v>43160</v>
      </c>
      <c r="B245" s="256" t="s">
        <v>505</v>
      </c>
      <c r="C245" s="256"/>
      <c r="D245" s="257">
        <v>13500</v>
      </c>
      <c r="E245" s="258">
        <f t="shared" si="3"/>
        <v>125466.24000000005</v>
      </c>
    </row>
    <row r="246" spans="1:6">
      <c r="A246" s="255">
        <v>43160</v>
      </c>
      <c r="B246" s="256" t="s">
        <v>506</v>
      </c>
      <c r="C246" s="256"/>
      <c r="D246" s="257">
        <v>15000</v>
      </c>
      <c r="E246" s="258">
        <f t="shared" si="3"/>
        <v>110466.24000000005</v>
      </c>
    </row>
    <row r="247" spans="1:6">
      <c r="A247" s="255">
        <v>43160</v>
      </c>
      <c r="B247" s="256" t="s">
        <v>507</v>
      </c>
      <c r="C247" s="256"/>
      <c r="D247" s="257">
        <v>9950</v>
      </c>
      <c r="E247" s="258">
        <f t="shared" si="3"/>
        <v>100516.24000000005</v>
      </c>
    </row>
    <row r="248" spans="1:6">
      <c r="A248" s="255">
        <v>43161</v>
      </c>
      <c r="B248" s="256" t="s">
        <v>508</v>
      </c>
      <c r="C248" s="260"/>
      <c r="D248" s="257">
        <v>1983.29</v>
      </c>
      <c r="E248" s="258">
        <f t="shared" si="3"/>
        <v>98532.950000000055</v>
      </c>
    </row>
    <row r="249" spans="1:6">
      <c r="A249" s="261">
        <v>43161</v>
      </c>
      <c r="B249" s="260" t="s">
        <v>509</v>
      </c>
      <c r="C249" s="260"/>
      <c r="D249" s="262">
        <v>7000</v>
      </c>
      <c r="E249" s="258">
        <f t="shared" si="3"/>
        <v>91532.950000000055</v>
      </c>
      <c r="F249" s="242" t="s">
        <v>510</v>
      </c>
    </row>
    <row r="250" spans="1:6">
      <c r="A250" s="255">
        <v>43164</v>
      </c>
      <c r="B250" s="256" t="s">
        <v>511</v>
      </c>
      <c r="C250" s="256"/>
      <c r="D250" s="257">
        <v>2026.58</v>
      </c>
      <c r="E250" s="258">
        <f t="shared" si="3"/>
        <v>89506.370000000054</v>
      </c>
    </row>
    <row r="251" spans="1:6">
      <c r="A251" s="255">
        <v>43164</v>
      </c>
      <c r="B251" s="256" t="s">
        <v>512</v>
      </c>
      <c r="C251" s="256"/>
      <c r="D251" s="257">
        <v>541</v>
      </c>
      <c r="E251" s="258">
        <f t="shared" si="3"/>
        <v>88965.370000000054</v>
      </c>
    </row>
    <row r="252" spans="1:6">
      <c r="A252" s="255">
        <v>43164</v>
      </c>
      <c r="B252" s="256" t="s">
        <v>513</v>
      </c>
      <c r="C252" s="256"/>
      <c r="D252" s="257">
        <v>9500</v>
      </c>
      <c r="E252" s="258">
        <f t="shared" si="3"/>
        <v>79465.370000000054</v>
      </c>
    </row>
    <row r="253" spans="1:6">
      <c r="A253" s="255">
        <v>43165</v>
      </c>
      <c r="B253" s="256" t="s">
        <v>514</v>
      </c>
      <c r="C253" s="256"/>
      <c r="D253" s="257">
        <v>9500</v>
      </c>
      <c r="E253" s="258">
        <f t="shared" si="3"/>
        <v>69965.370000000054</v>
      </c>
    </row>
    <row r="254" spans="1:6">
      <c r="A254" s="261">
        <v>43165</v>
      </c>
      <c r="B254" s="260" t="s">
        <v>515</v>
      </c>
      <c r="C254" s="260"/>
      <c r="D254" s="262">
        <v>350</v>
      </c>
      <c r="E254" s="258">
        <f t="shared" si="3"/>
        <v>69615.370000000054</v>
      </c>
      <c r="F254" s="242" t="s">
        <v>516</v>
      </c>
    </row>
    <row r="255" spans="1:6">
      <c r="A255" s="261">
        <v>43166</v>
      </c>
      <c r="B255" s="260" t="s">
        <v>315</v>
      </c>
      <c r="C255" s="260"/>
      <c r="D255" s="262">
        <v>1990</v>
      </c>
      <c r="E255" s="258">
        <f t="shared" si="3"/>
        <v>67625.370000000054</v>
      </c>
      <c r="F255" s="242" t="s">
        <v>299</v>
      </c>
    </row>
    <row r="256" spans="1:6">
      <c r="A256" s="255">
        <v>43167</v>
      </c>
      <c r="B256" s="256" t="s">
        <v>517</v>
      </c>
      <c r="C256" s="256"/>
      <c r="D256" s="257">
        <v>3300</v>
      </c>
      <c r="E256" s="258">
        <f t="shared" si="3"/>
        <v>64325.370000000054</v>
      </c>
    </row>
    <row r="257" spans="1:5">
      <c r="A257" s="255">
        <v>43167</v>
      </c>
      <c r="B257" s="256" t="s">
        <v>518</v>
      </c>
      <c r="C257" s="256"/>
      <c r="D257" s="257">
        <v>4500</v>
      </c>
      <c r="E257" s="258">
        <f t="shared" si="3"/>
        <v>59825.370000000054</v>
      </c>
    </row>
    <row r="258" spans="1:5">
      <c r="A258" s="255">
        <v>43167</v>
      </c>
      <c r="B258" s="256" t="s">
        <v>519</v>
      </c>
      <c r="C258" s="256"/>
      <c r="D258" s="257">
        <v>5800</v>
      </c>
      <c r="E258" s="258">
        <f t="shared" si="3"/>
        <v>54025.370000000054</v>
      </c>
    </row>
    <row r="259" spans="1:5">
      <c r="A259" s="255">
        <v>43168</v>
      </c>
      <c r="B259" s="256" t="s">
        <v>520</v>
      </c>
      <c r="C259" s="256"/>
      <c r="D259" s="257">
        <v>4500</v>
      </c>
      <c r="E259" s="258">
        <f t="shared" si="3"/>
        <v>49525.370000000054</v>
      </c>
    </row>
    <row r="260" spans="1:5">
      <c r="A260" s="255">
        <v>43168</v>
      </c>
      <c r="B260" s="256" t="s">
        <v>521</v>
      </c>
      <c r="C260" s="256"/>
      <c r="D260" s="257">
        <v>3775</v>
      </c>
      <c r="E260" s="258">
        <f t="shared" si="3"/>
        <v>45750.370000000054</v>
      </c>
    </row>
    <row r="261" spans="1:5">
      <c r="A261" s="255">
        <v>43169</v>
      </c>
      <c r="B261" s="256" t="s">
        <v>522</v>
      </c>
      <c r="C261" s="256"/>
      <c r="D261" s="257">
        <v>14000</v>
      </c>
      <c r="E261" s="258">
        <f t="shared" si="3"/>
        <v>31750.370000000054</v>
      </c>
    </row>
    <row r="262" spans="1:5">
      <c r="A262" s="255">
        <v>43169</v>
      </c>
      <c r="B262" s="256" t="s">
        <v>523</v>
      </c>
      <c r="C262" s="257">
        <v>1600</v>
      </c>
      <c r="D262" s="260"/>
      <c r="E262" s="258">
        <f t="shared" si="3"/>
        <v>33350.370000000054</v>
      </c>
    </row>
    <row r="263" spans="1:5">
      <c r="A263" s="255">
        <v>43171</v>
      </c>
      <c r="B263" s="256" t="s">
        <v>524</v>
      </c>
      <c r="C263" s="256"/>
      <c r="D263" s="257">
        <v>3000</v>
      </c>
      <c r="E263" s="258">
        <f t="shared" si="3"/>
        <v>30350.370000000054</v>
      </c>
    </row>
    <row r="264" spans="1:5">
      <c r="A264" s="255">
        <v>43171</v>
      </c>
      <c r="B264" s="256" t="s">
        <v>525</v>
      </c>
      <c r="C264" s="256"/>
      <c r="D264" s="257">
        <v>10000</v>
      </c>
      <c r="E264" s="258">
        <f t="shared" ref="E264:E327" si="4">+E263+C264-D264</f>
        <v>20350.370000000054</v>
      </c>
    </row>
    <row r="265" spans="1:5">
      <c r="A265" s="255">
        <v>43171</v>
      </c>
      <c r="B265" s="256" t="s">
        <v>526</v>
      </c>
      <c r="C265" s="256"/>
      <c r="D265" s="257">
        <v>8000</v>
      </c>
      <c r="E265" s="258">
        <f t="shared" si="4"/>
        <v>12350.370000000054</v>
      </c>
    </row>
    <row r="266" spans="1:5">
      <c r="A266" s="255">
        <v>43171</v>
      </c>
      <c r="B266" s="256" t="s">
        <v>527</v>
      </c>
      <c r="C266" s="256"/>
      <c r="D266" s="257">
        <v>24160</v>
      </c>
      <c r="E266" s="258">
        <f t="shared" si="4"/>
        <v>-11809.629999999946</v>
      </c>
    </row>
    <row r="267" spans="1:5">
      <c r="A267" s="255">
        <v>43172</v>
      </c>
      <c r="B267" s="256" t="s">
        <v>528</v>
      </c>
      <c r="C267" s="256"/>
      <c r="D267" s="257">
        <v>4500</v>
      </c>
      <c r="E267" s="258">
        <f t="shared" si="4"/>
        <v>-16309.629999999946</v>
      </c>
    </row>
    <row r="268" spans="1:5">
      <c r="A268" s="255">
        <v>43174</v>
      </c>
      <c r="B268" s="256" t="s">
        <v>529</v>
      </c>
      <c r="C268" s="256"/>
      <c r="D268" s="257">
        <v>30000</v>
      </c>
      <c r="E268" s="258">
        <f t="shared" si="4"/>
        <v>-46309.629999999946</v>
      </c>
    </row>
    <row r="269" spans="1:5">
      <c r="A269" s="255">
        <v>43175</v>
      </c>
      <c r="B269" s="256" t="s">
        <v>530</v>
      </c>
      <c r="C269" s="256"/>
      <c r="D269" s="257">
        <v>8000</v>
      </c>
      <c r="E269" s="258">
        <f t="shared" si="4"/>
        <v>-54309.629999999946</v>
      </c>
    </row>
    <row r="270" spans="1:5">
      <c r="A270" s="255">
        <v>43176</v>
      </c>
      <c r="B270" s="256" t="s">
        <v>531</v>
      </c>
      <c r="C270" s="256"/>
      <c r="D270" s="257">
        <v>4761</v>
      </c>
      <c r="E270" s="258">
        <f t="shared" si="4"/>
        <v>-59070.629999999946</v>
      </c>
    </row>
    <row r="271" spans="1:5">
      <c r="A271" s="255">
        <v>43178</v>
      </c>
      <c r="B271" s="256" t="s">
        <v>532</v>
      </c>
      <c r="C271" s="256"/>
      <c r="D271" s="257">
        <v>9500</v>
      </c>
      <c r="E271" s="258">
        <f t="shared" si="4"/>
        <v>-68570.629999999946</v>
      </c>
    </row>
    <row r="272" spans="1:5">
      <c r="A272" s="255">
        <v>43179</v>
      </c>
      <c r="B272" s="256" t="s">
        <v>533</v>
      </c>
      <c r="C272" s="256"/>
      <c r="D272" s="257">
        <v>5500</v>
      </c>
      <c r="E272" s="258">
        <f t="shared" si="4"/>
        <v>-74070.629999999946</v>
      </c>
    </row>
    <row r="273" spans="1:5">
      <c r="A273" s="255">
        <v>43179</v>
      </c>
      <c r="B273" s="256" t="s">
        <v>534</v>
      </c>
      <c r="C273" s="256"/>
      <c r="D273" s="257">
        <v>9500</v>
      </c>
      <c r="E273" s="258">
        <f t="shared" si="4"/>
        <v>-83570.629999999946</v>
      </c>
    </row>
    <row r="274" spans="1:5">
      <c r="A274" s="255">
        <v>43180</v>
      </c>
      <c r="B274" s="256" t="s">
        <v>535</v>
      </c>
      <c r="C274" s="256"/>
      <c r="D274" s="257">
        <v>1500</v>
      </c>
      <c r="E274" s="258">
        <f t="shared" si="4"/>
        <v>-85070.629999999946</v>
      </c>
    </row>
    <row r="275" spans="1:5">
      <c r="A275" s="255">
        <v>43181</v>
      </c>
      <c r="B275" s="256" t="s">
        <v>536</v>
      </c>
      <c r="C275" s="256"/>
      <c r="D275" s="257">
        <v>880</v>
      </c>
      <c r="E275" s="258">
        <f t="shared" si="4"/>
        <v>-85950.629999999946</v>
      </c>
    </row>
    <row r="276" spans="1:5">
      <c r="A276" s="255">
        <v>43182</v>
      </c>
      <c r="B276" s="256" t="s">
        <v>537</v>
      </c>
      <c r="C276" s="256"/>
      <c r="D276" s="257">
        <v>48</v>
      </c>
      <c r="E276" s="258">
        <f t="shared" si="4"/>
        <v>-85998.629999999946</v>
      </c>
    </row>
    <row r="277" spans="1:5">
      <c r="A277" s="255">
        <v>43183</v>
      </c>
      <c r="B277" s="256" t="s">
        <v>538</v>
      </c>
      <c r="C277" s="256"/>
      <c r="D277" s="257">
        <v>838</v>
      </c>
      <c r="E277" s="258">
        <f t="shared" si="4"/>
        <v>-86836.629999999946</v>
      </c>
    </row>
    <row r="278" spans="1:5">
      <c r="A278" s="255">
        <v>43183</v>
      </c>
      <c r="B278" s="256" t="s">
        <v>539</v>
      </c>
      <c r="C278" s="256"/>
      <c r="D278" s="257">
        <v>818</v>
      </c>
      <c r="E278" s="258">
        <f t="shared" si="4"/>
        <v>-87654.629999999946</v>
      </c>
    </row>
    <row r="279" spans="1:5">
      <c r="A279" s="255">
        <v>43183</v>
      </c>
      <c r="B279" s="256" t="s">
        <v>540</v>
      </c>
      <c r="C279" s="256"/>
      <c r="D279" s="257">
        <v>1025</v>
      </c>
      <c r="E279" s="258">
        <f t="shared" si="4"/>
        <v>-88679.629999999946</v>
      </c>
    </row>
    <row r="280" spans="1:5">
      <c r="A280" s="255">
        <v>43183</v>
      </c>
      <c r="B280" s="256" t="s">
        <v>541</v>
      </c>
      <c r="C280" s="256"/>
      <c r="D280" s="257">
        <v>921</v>
      </c>
      <c r="E280" s="258">
        <f t="shared" si="4"/>
        <v>-89600.629999999946</v>
      </c>
    </row>
    <row r="281" spans="1:5">
      <c r="A281" s="255">
        <v>43183</v>
      </c>
      <c r="B281" s="256" t="s">
        <v>542</v>
      </c>
      <c r="C281" s="256"/>
      <c r="D281" s="257">
        <v>657</v>
      </c>
      <c r="E281" s="258">
        <f t="shared" si="4"/>
        <v>-90257.629999999946</v>
      </c>
    </row>
    <row r="282" spans="1:5">
      <c r="A282" s="255">
        <v>43183</v>
      </c>
      <c r="B282" s="256" t="s">
        <v>543</v>
      </c>
      <c r="C282" s="256"/>
      <c r="D282" s="257">
        <v>1161</v>
      </c>
      <c r="E282" s="258">
        <f t="shared" si="4"/>
        <v>-91418.629999999946</v>
      </c>
    </row>
    <row r="283" spans="1:5">
      <c r="A283" s="255">
        <v>43184</v>
      </c>
      <c r="B283" s="256" t="s">
        <v>544</v>
      </c>
      <c r="C283" s="256"/>
      <c r="D283" s="257">
        <v>904</v>
      </c>
      <c r="E283" s="258">
        <f t="shared" si="4"/>
        <v>-92322.629999999946</v>
      </c>
    </row>
    <row r="284" spans="1:5">
      <c r="A284" s="255">
        <v>43184</v>
      </c>
      <c r="B284" s="256" t="s">
        <v>545</v>
      </c>
      <c r="C284" s="256"/>
      <c r="D284" s="257">
        <v>657</v>
      </c>
      <c r="E284" s="258">
        <f t="shared" si="4"/>
        <v>-92979.629999999946</v>
      </c>
    </row>
    <row r="285" spans="1:5">
      <c r="A285" s="255">
        <v>43184</v>
      </c>
      <c r="B285" s="256" t="s">
        <v>546</v>
      </c>
      <c r="C285" s="256"/>
      <c r="D285" s="257">
        <v>3600</v>
      </c>
      <c r="E285" s="258">
        <f t="shared" si="4"/>
        <v>-96579.629999999946</v>
      </c>
    </row>
    <row r="286" spans="1:5">
      <c r="A286" s="255">
        <v>43186</v>
      </c>
      <c r="B286" s="256" t="s">
        <v>547</v>
      </c>
      <c r="C286" s="256"/>
      <c r="D286" s="257">
        <v>4900</v>
      </c>
      <c r="E286" s="258">
        <f t="shared" si="4"/>
        <v>-101479.62999999995</v>
      </c>
    </row>
    <row r="287" spans="1:5">
      <c r="A287" s="255">
        <v>43187</v>
      </c>
      <c r="B287" s="256" t="s">
        <v>548</v>
      </c>
      <c r="C287" s="256"/>
      <c r="D287" s="257">
        <v>10000</v>
      </c>
      <c r="E287" s="258">
        <f t="shared" si="4"/>
        <v>-111479.62999999995</v>
      </c>
    </row>
    <row r="288" spans="1:5">
      <c r="A288" s="264">
        <v>43189</v>
      </c>
      <c r="B288" s="260" t="s">
        <v>305</v>
      </c>
      <c r="C288" s="258">
        <v>252997.55</v>
      </c>
      <c r="D288" s="260"/>
      <c r="E288" s="258">
        <f t="shared" si="4"/>
        <v>141517.92000000004</v>
      </c>
    </row>
    <row r="289" spans="1:6">
      <c r="A289" s="255">
        <v>43189</v>
      </c>
      <c r="B289" s="256" t="s">
        <v>549</v>
      </c>
      <c r="C289" s="256"/>
      <c r="D289" s="257">
        <v>22000</v>
      </c>
      <c r="E289" s="258">
        <f t="shared" si="4"/>
        <v>119517.92000000004</v>
      </c>
    </row>
    <row r="290" spans="1:6">
      <c r="A290" s="255">
        <v>43191</v>
      </c>
      <c r="B290" s="256" t="s">
        <v>550</v>
      </c>
      <c r="C290" s="256"/>
      <c r="D290" s="257">
        <v>5500</v>
      </c>
      <c r="E290" s="258">
        <f t="shared" si="4"/>
        <v>114017.92000000004</v>
      </c>
    </row>
    <row r="291" spans="1:6">
      <c r="A291" s="255">
        <v>43193</v>
      </c>
      <c r="B291" s="256" t="s">
        <v>551</v>
      </c>
      <c r="C291" s="256"/>
      <c r="D291" s="257">
        <v>15000</v>
      </c>
      <c r="E291" s="258">
        <f t="shared" si="4"/>
        <v>99017.920000000042</v>
      </c>
    </row>
    <row r="292" spans="1:6">
      <c r="A292" s="255">
        <v>43193</v>
      </c>
      <c r="B292" s="256" t="s">
        <v>552</v>
      </c>
      <c r="C292" s="256"/>
      <c r="D292" s="257">
        <v>13500</v>
      </c>
      <c r="E292" s="258">
        <f t="shared" si="4"/>
        <v>85517.920000000042</v>
      </c>
    </row>
    <row r="293" spans="1:6">
      <c r="A293" s="255">
        <v>43193</v>
      </c>
      <c r="B293" s="256" t="s">
        <v>553</v>
      </c>
      <c r="C293" s="256"/>
      <c r="D293" s="257">
        <v>30000</v>
      </c>
      <c r="E293" s="258">
        <f t="shared" si="4"/>
        <v>55517.920000000042</v>
      </c>
    </row>
    <row r="294" spans="1:6">
      <c r="A294" s="255">
        <v>43193</v>
      </c>
      <c r="B294" s="256" t="s">
        <v>554</v>
      </c>
      <c r="C294" s="256"/>
      <c r="D294" s="257">
        <v>9500</v>
      </c>
      <c r="E294" s="258">
        <f t="shared" si="4"/>
        <v>46017.920000000042</v>
      </c>
    </row>
    <row r="295" spans="1:6">
      <c r="A295" s="255">
        <v>43193</v>
      </c>
      <c r="B295" s="256" t="s">
        <v>555</v>
      </c>
      <c r="C295" s="256"/>
      <c r="D295" s="257">
        <v>6000</v>
      </c>
      <c r="E295" s="258">
        <f t="shared" si="4"/>
        <v>40017.920000000042</v>
      </c>
    </row>
    <row r="296" spans="1:6">
      <c r="A296" s="255">
        <v>43193</v>
      </c>
      <c r="B296" s="256" t="s">
        <v>556</v>
      </c>
      <c r="C296" s="256"/>
      <c r="D296" s="257">
        <v>16000</v>
      </c>
      <c r="E296" s="258">
        <f t="shared" si="4"/>
        <v>24017.920000000042</v>
      </c>
    </row>
    <row r="297" spans="1:6">
      <c r="A297" s="255">
        <v>43194</v>
      </c>
      <c r="B297" s="256" t="s">
        <v>557</v>
      </c>
      <c r="C297" s="256"/>
      <c r="D297" s="257">
        <v>15000</v>
      </c>
      <c r="E297" s="258">
        <f t="shared" si="4"/>
        <v>9017.9200000000419</v>
      </c>
    </row>
    <row r="298" spans="1:6">
      <c r="A298" s="255">
        <v>43194</v>
      </c>
      <c r="B298" s="256" t="s">
        <v>558</v>
      </c>
      <c r="C298" s="256"/>
      <c r="D298" s="257">
        <v>8000</v>
      </c>
      <c r="E298" s="258">
        <f t="shared" si="4"/>
        <v>1017.9200000000419</v>
      </c>
    </row>
    <row r="299" spans="1:6">
      <c r="A299" s="255">
        <v>43195</v>
      </c>
      <c r="B299" s="256" t="s">
        <v>559</v>
      </c>
      <c r="C299" s="256"/>
      <c r="D299" s="257">
        <v>4500</v>
      </c>
      <c r="E299" s="258">
        <f t="shared" si="4"/>
        <v>-3482.0799999999581</v>
      </c>
    </row>
    <row r="300" spans="1:6">
      <c r="A300" s="261">
        <v>43197</v>
      </c>
      <c r="B300" s="260" t="s">
        <v>560</v>
      </c>
      <c r="C300" s="260"/>
      <c r="D300" s="262">
        <v>3080</v>
      </c>
      <c r="E300" s="258">
        <f t="shared" si="4"/>
        <v>-6562.0799999999581</v>
      </c>
      <c r="F300" s="242" t="s">
        <v>561</v>
      </c>
    </row>
    <row r="301" spans="1:6">
      <c r="A301" s="261">
        <v>43198</v>
      </c>
      <c r="B301" s="260" t="s">
        <v>315</v>
      </c>
      <c r="C301" s="260"/>
      <c r="D301" s="262">
        <v>995</v>
      </c>
      <c r="E301" s="258">
        <f t="shared" si="4"/>
        <v>-7557.0799999999581</v>
      </c>
      <c r="F301" s="242" t="s">
        <v>299</v>
      </c>
    </row>
    <row r="302" spans="1:6">
      <c r="A302" s="261">
        <v>43198</v>
      </c>
      <c r="B302" s="260" t="s">
        <v>317</v>
      </c>
      <c r="C302" s="260"/>
      <c r="D302" s="262">
        <v>2500</v>
      </c>
      <c r="E302" s="258">
        <f t="shared" si="4"/>
        <v>-10057.079999999958</v>
      </c>
      <c r="F302" s="242" t="s">
        <v>562</v>
      </c>
    </row>
    <row r="303" spans="1:6">
      <c r="A303" s="255">
        <v>43199</v>
      </c>
      <c r="B303" s="256" t="s">
        <v>563</v>
      </c>
      <c r="C303" s="256"/>
      <c r="D303" s="257">
        <v>8000</v>
      </c>
      <c r="E303" s="258">
        <f t="shared" si="4"/>
        <v>-18057.079999999958</v>
      </c>
    </row>
    <row r="304" spans="1:6">
      <c r="A304" s="255">
        <v>43199</v>
      </c>
      <c r="B304" s="256" t="s">
        <v>564</v>
      </c>
      <c r="C304" s="256"/>
      <c r="D304" s="257">
        <v>26195</v>
      </c>
      <c r="E304" s="258">
        <f t="shared" si="4"/>
        <v>-44252.079999999958</v>
      </c>
    </row>
    <row r="305" spans="1:6">
      <c r="A305" s="255">
        <v>43199</v>
      </c>
      <c r="B305" s="256" t="s">
        <v>565</v>
      </c>
      <c r="C305" s="256"/>
      <c r="D305" s="257">
        <v>1360</v>
      </c>
      <c r="E305" s="258">
        <f t="shared" si="4"/>
        <v>-45612.079999999958</v>
      </c>
    </row>
    <row r="306" spans="1:6">
      <c r="A306" s="255">
        <v>43200</v>
      </c>
      <c r="B306" s="256" t="s">
        <v>566</v>
      </c>
      <c r="C306" s="256"/>
      <c r="D306" s="257">
        <v>14000</v>
      </c>
      <c r="E306" s="258">
        <f t="shared" si="4"/>
        <v>-59612.079999999958</v>
      </c>
    </row>
    <row r="307" spans="1:6">
      <c r="A307" s="255">
        <v>43200</v>
      </c>
      <c r="B307" s="256" t="s">
        <v>567</v>
      </c>
      <c r="C307" s="256"/>
      <c r="D307" s="257">
        <v>4500</v>
      </c>
      <c r="E307" s="258">
        <f t="shared" si="4"/>
        <v>-64112.079999999958</v>
      </c>
    </row>
    <row r="308" spans="1:6">
      <c r="A308" s="255">
        <v>43201</v>
      </c>
      <c r="B308" s="256" t="s">
        <v>568</v>
      </c>
      <c r="C308" s="256"/>
      <c r="D308" s="257">
        <v>880</v>
      </c>
      <c r="E308" s="258">
        <f t="shared" si="4"/>
        <v>-64992.079999999958</v>
      </c>
    </row>
    <row r="309" spans="1:6">
      <c r="A309" s="255">
        <v>43201</v>
      </c>
      <c r="B309" s="256" t="s">
        <v>569</v>
      </c>
      <c r="C309" s="256"/>
      <c r="D309" s="257">
        <v>7000</v>
      </c>
      <c r="E309" s="258">
        <f t="shared" si="4"/>
        <v>-71992.079999999958</v>
      </c>
    </row>
    <row r="310" spans="1:6">
      <c r="A310" s="255">
        <v>43201</v>
      </c>
      <c r="B310" s="256" t="s">
        <v>570</v>
      </c>
      <c r="C310" s="256"/>
      <c r="D310" s="257">
        <v>14000</v>
      </c>
      <c r="E310" s="258">
        <f t="shared" si="4"/>
        <v>-85992.079999999958</v>
      </c>
    </row>
    <row r="311" spans="1:6">
      <c r="A311" s="255">
        <v>43202</v>
      </c>
      <c r="B311" s="256" t="s">
        <v>571</v>
      </c>
      <c r="C311" s="256"/>
      <c r="D311" s="257">
        <v>10000</v>
      </c>
      <c r="E311" s="258">
        <f t="shared" si="4"/>
        <v>-95992.079999999958</v>
      </c>
    </row>
    <row r="312" spans="1:6">
      <c r="A312" s="255">
        <v>43202</v>
      </c>
      <c r="B312" s="256" t="s">
        <v>572</v>
      </c>
      <c r="C312" s="256"/>
      <c r="D312" s="257">
        <v>4305</v>
      </c>
      <c r="E312" s="258">
        <f t="shared" si="4"/>
        <v>-100297.07999999996</v>
      </c>
    </row>
    <row r="313" spans="1:6">
      <c r="A313" s="255">
        <v>43202</v>
      </c>
      <c r="B313" s="256" t="s">
        <v>573</v>
      </c>
      <c r="C313" s="256"/>
      <c r="D313" s="257">
        <v>2607</v>
      </c>
      <c r="E313" s="258">
        <f t="shared" si="4"/>
        <v>-102904.07999999996</v>
      </c>
    </row>
    <row r="314" spans="1:6">
      <c r="A314" s="255">
        <v>43202</v>
      </c>
      <c r="B314" s="256" t="s">
        <v>574</v>
      </c>
      <c r="C314" s="256"/>
      <c r="D314" s="257">
        <v>536.19000000000005</v>
      </c>
      <c r="E314" s="258">
        <f t="shared" si="4"/>
        <v>-103440.26999999996</v>
      </c>
    </row>
    <row r="315" spans="1:6">
      <c r="A315" s="255">
        <v>43203</v>
      </c>
      <c r="B315" s="256" t="s">
        <v>575</v>
      </c>
      <c r="C315" s="256"/>
      <c r="D315" s="257">
        <v>4500</v>
      </c>
      <c r="E315" s="258">
        <f t="shared" si="4"/>
        <v>-107940.26999999996</v>
      </c>
    </row>
    <row r="316" spans="1:6">
      <c r="A316" s="255">
        <v>43203</v>
      </c>
      <c r="B316" s="256" t="s">
        <v>576</v>
      </c>
      <c r="C316" s="256"/>
      <c r="D316" s="257">
        <v>2000</v>
      </c>
      <c r="E316" s="258">
        <f t="shared" si="4"/>
        <v>-109940.26999999996</v>
      </c>
    </row>
    <row r="317" spans="1:6">
      <c r="A317" s="261">
        <v>43204</v>
      </c>
      <c r="B317" s="260" t="s">
        <v>317</v>
      </c>
      <c r="C317" s="260"/>
      <c r="D317" s="262">
        <v>2500</v>
      </c>
      <c r="E317" s="258">
        <f t="shared" si="4"/>
        <v>-112440.26999999996</v>
      </c>
      <c r="F317" s="242" t="s">
        <v>318</v>
      </c>
    </row>
    <row r="318" spans="1:6">
      <c r="A318" s="255">
        <v>43207</v>
      </c>
      <c r="B318" s="256" t="s">
        <v>577</v>
      </c>
      <c r="C318" s="256"/>
      <c r="D318" s="257">
        <v>4500</v>
      </c>
      <c r="E318" s="258">
        <f t="shared" si="4"/>
        <v>-116940.26999999996</v>
      </c>
    </row>
    <row r="319" spans="1:6">
      <c r="A319" s="255">
        <v>43207</v>
      </c>
      <c r="B319" s="256" t="s">
        <v>578</v>
      </c>
      <c r="C319" s="256"/>
      <c r="D319" s="257">
        <v>4000</v>
      </c>
      <c r="E319" s="258">
        <f t="shared" si="4"/>
        <v>-120940.26999999996</v>
      </c>
    </row>
    <row r="320" spans="1:6">
      <c r="A320" s="255">
        <v>43208</v>
      </c>
      <c r="B320" s="256" t="s">
        <v>579</v>
      </c>
      <c r="C320" s="256"/>
      <c r="D320" s="257">
        <v>1778</v>
      </c>
      <c r="E320" s="258">
        <f t="shared" si="4"/>
        <v>-122718.26999999996</v>
      </c>
    </row>
    <row r="321" spans="1:5">
      <c r="A321" s="255">
        <v>43208</v>
      </c>
      <c r="B321" s="256" t="s">
        <v>580</v>
      </c>
      <c r="C321" s="256"/>
      <c r="D321" s="257">
        <v>1262.5</v>
      </c>
      <c r="E321" s="258">
        <f t="shared" si="4"/>
        <v>-123980.76999999996</v>
      </c>
    </row>
    <row r="322" spans="1:5">
      <c r="A322" s="255">
        <v>43208</v>
      </c>
      <c r="B322" s="256" t="s">
        <v>581</v>
      </c>
      <c r="C322" s="256"/>
      <c r="D322" s="257">
        <v>908.5</v>
      </c>
      <c r="E322" s="258">
        <f t="shared" si="4"/>
        <v>-124889.26999999996</v>
      </c>
    </row>
    <row r="323" spans="1:5">
      <c r="A323" s="255">
        <v>43208</v>
      </c>
      <c r="B323" s="256" t="s">
        <v>582</v>
      </c>
      <c r="C323" s="256"/>
      <c r="D323" s="257">
        <v>755</v>
      </c>
      <c r="E323" s="258">
        <f t="shared" si="4"/>
        <v>-125644.26999999996</v>
      </c>
    </row>
    <row r="324" spans="1:5">
      <c r="A324" s="255">
        <v>43208</v>
      </c>
      <c r="B324" s="256" t="s">
        <v>583</v>
      </c>
      <c r="C324" s="256"/>
      <c r="D324" s="257">
        <v>1565</v>
      </c>
      <c r="E324" s="258">
        <f t="shared" si="4"/>
        <v>-127209.26999999996</v>
      </c>
    </row>
    <row r="325" spans="1:5">
      <c r="A325" s="255">
        <v>43208</v>
      </c>
      <c r="B325" s="256" t="s">
        <v>584</v>
      </c>
      <c r="C325" s="256"/>
      <c r="D325" s="257">
        <v>925</v>
      </c>
      <c r="E325" s="258">
        <f t="shared" si="4"/>
        <v>-128134.26999999996</v>
      </c>
    </row>
    <row r="326" spans="1:5">
      <c r="A326" s="255">
        <v>43208</v>
      </c>
      <c r="B326" s="256" t="s">
        <v>585</v>
      </c>
      <c r="C326" s="256"/>
      <c r="D326" s="257">
        <v>1312.5</v>
      </c>
      <c r="E326" s="258">
        <f t="shared" si="4"/>
        <v>-129446.76999999996</v>
      </c>
    </row>
    <row r="327" spans="1:5">
      <c r="A327" s="255">
        <v>43208</v>
      </c>
      <c r="B327" s="256" t="s">
        <v>586</v>
      </c>
      <c r="C327" s="256"/>
      <c r="D327" s="257">
        <v>1147.5</v>
      </c>
      <c r="E327" s="258">
        <f t="shared" si="4"/>
        <v>-130594.26999999996</v>
      </c>
    </row>
    <row r="328" spans="1:5">
      <c r="A328" s="255">
        <v>43208</v>
      </c>
      <c r="B328" s="256" t="s">
        <v>587</v>
      </c>
      <c r="C328" s="256"/>
      <c r="D328" s="257">
        <v>1492.5</v>
      </c>
      <c r="E328" s="258">
        <f t="shared" ref="E328:E391" si="5">+E327+C328-D328</f>
        <v>-132086.76999999996</v>
      </c>
    </row>
    <row r="329" spans="1:5">
      <c r="A329" s="255">
        <v>43208</v>
      </c>
      <c r="B329" s="256" t="s">
        <v>588</v>
      </c>
      <c r="C329" s="256"/>
      <c r="D329" s="257">
        <v>1685</v>
      </c>
      <c r="E329" s="258">
        <f t="shared" si="5"/>
        <v>-133771.76999999996</v>
      </c>
    </row>
    <row r="330" spans="1:5">
      <c r="A330" s="255">
        <v>43208</v>
      </c>
      <c r="B330" s="256" t="s">
        <v>589</v>
      </c>
      <c r="C330" s="256"/>
      <c r="D330" s="257">
        <v>427.5</v>
      </c>
      <c r="E330" s="258">
        <f t="shared" si="5"/>
        <v>-134199.26999999996</v>
      </c>
    </row>
    <row r="331" spans="1:5">
      <c r="A331" s="255">
        <v>43208</v>
      </c>
      <c r="B331" s="256" t="s">
        <v>590</v>
      </c>
      <c r="C331" s="256"/>
      <c r="D331" s="257">
        <v>837.5</v>
      </c>
      <c r="E331" s="258">
        <f t="shared" si="5"/>
        <v>-135036.76999999996</v>
      </c>
    </row>
    <row r="332" spans="1:5">
      <c r="A332" s="255">
        <v>43208</v>
      </c>
      <c r="B332" s="256" t="s">
        <v>591</v>
      </c>
      <c r="C332" s="256"/>
      <c r="D332" s="257">
        <v>435</v>
      </c>
      <c r="E332" s="258">
        <f t="shared" si="5"/>
        <v>-135471.76999999996</v>
      </c>
    </row>
    <row r="333" spans="1:5">
      <c r="A333" s="255">
        <v>43208</v>
      </c>
      <c r="B333" s="256" t="s">
        <v>592</v>
      </c>
      <c r="C333" s="256"/>
      <c r="D333" s="257">
        <v>1087.5</v>
      </c>
      <c r="E333" s="258">
        <f t="shared" si="5"/>
        <v>-136559.26999999996</v>
      </c>
    </row>
    <row r="334" spans="1:5">
      <c r="A334" s="255">
        <v>43208</v>
      </c>
      <c r="B334" s="256" t="s">
        <v>593</v>
      </c>
      <c r="C334" s="256"/>
      <c r="D334" s="257">
        <v>407.5</v>
      </c>
      <c r="E334" s="258">
        <f t="shared" si="5"/>
        <v>-136966.76999999996</v>
      </c>
    </row>
    <row r="335" spans="1:5">
      <c r="A335" s="255">
        <v>43208</v>
      </c>
      <c r="B335" s="256" t="s">
        <v>594</v>
      </c>
      <c r="C335" s="256"/>
      <c r="D335" s="257">
        <v>982.5</v>
      </c>
      <c r="E335" s="258">
        <f t="shared" si="5"/>
        <v>-137949.26999999996</v>
      </c>
    </row>
    <row r="336" spans="1:5">
      <c r="A336" s="255">
        <v>43208</v>
      </c>
      <c r="B336" s="256" t="s">
        <v>595</v>
      </c>
      <c r="C336" s="256"/>
      <c r="D336" s="257">
        <v>972</v>
      </c>
      <c r="E336" s="258">
        <f t="shared" si="5"/>
        <v>-138921.26999999996</v>
      </c>
    </row>
    <row r="337" spans="1:6">
      <c r="A337" s="255">
        <v>43208</v>
      </c>
      <c r="B337" s="256" t="s">
        <v>596</v>
      </c>
      <c r="C337" s="256"/>
      <c r="D337" s="257">
        <v>908.5</v>
      </c>
      <c r="E337" s="258">
        <f t="shared" si="5"/>
        <v>-139829.76999999996</v>
      </c>
    </row>
    <row r="338" spans="1:6">
      <c r="A338" s="255">
        <v>43211</v>
      </c>
      <c r="B338" s="256" t="s">
        <v>597</v>
      </c>
      <c r="C338" s="256"/>
      <c r="D338" s="257">
        <v>1765</v>
      </c>
      <c r="E338" s="258">
        <f t="shared" si="5"/>
        <v>-141594.76999999996</v>
      </c>
    </row>
    <row r="339" spans="1:6">
      <c r="A339" s="255">
        <v>43211</v>
      </c>
      <c r="B339" s="256" t="s">
        <v>598</v>
      </c>
      <c r="C339" s="256"/>
      <c r="D339" s="257">
        <v>1457.5</v>
      </c>
      <c r="E339" s="258">
        <f t="shared" si="5"/>
        <v>-143052.26999999996</v>
      </c>
    </row>
    <row r="340" spans="1:6">
      <c r="A340" s="255">
        <v>43211</v>
      </c>
      <c r="B340" s="256" t="s">
        <v>599</v>
      </c>
      <c r="C340" s="256"/>
      <c r="D340" s="257">
        <v>1805.5</v>
      </c>
      <c r="E340" s="258">
        <f t="shared" si="5"/>
        <v>-144857.76999999996</v>
      </c>
    </row>
    <row r="341" spans="1:6">
      <c r="A341" s="255">
        <v>43211</v>
      </c>
      <c r="B341" s="256" t="s">
        <v>600</v>
      </c>
      <c r="C341" s="256"/>
      <c r="D341" s="257">
        <v>615</v>
      </c>
      <c r="E341" s="258">
        <f t="shared" si="5"/>
        <v>-145472.76999999996</v>
      </c>
    </row>
    <row r="342" spans="1:6">
      <c r="A342" s="255">
        <v>43211</v>
      </c>
      <c r="B342" s="256" t="s">
        <v>601</v>
      </c>
      <c r="C342" s="256"/>
      <c r="D342" s="257">
        <v>1122.5</v>
      </c>
      <c r="E342" s="258">
        <f t="shared" si="5"/>
        <v>-146595.26999999996</v>
      </c>
    </row>
    <row r="343" spans="1:6">
      <c r="A343" s="255">
        <v>43211</v>
      </c>
      <c r="B343" s="256" t="s">
        <v>602</v>
      </c>
      <c r="C343" s="256"/>
      <c r="D343" s="257">
        <v>1272.5</v>
      </c>
      <c r="E343" s="258">
        <f t="shared" si="5"/>
        <v>-147867.76999999996</v>
      </c>
    </row>
    <row r="344" spans="1:6">
      <c r="A344" s="261">
        <v>43211</v>
      </c>
      <c r="B344" s="260" t="s">
        <v>317</v>
      </c>
      <c r="C344" s="260"/>
      <c r="D344" s="262">
        <v>2500</v>
      </c>
      <c r="E344" s="258">
        <f t="shared" si="5"/>
        <v>-150367.76999999996</v>
      </c>
      <c r="F344" s="242" t="s">
        <v>319</v>
      </c>
    </row>
    <row r="345" spans="1:6">
      <c r="A345" s="255">
        <v>43214</v>
      </c>
      <c r="B345" s="256" t="s">
        <v>603</v>
      </c>
      <c r="C345" s="256"/>
      <c r="D345" s="257">
        <v>800</v>
      </c>
      <c r="E345" s="258">
        <f t="shared" si="5"/>
        <v>-151167.76999999996</v>
      </c>
    </row>
    <row r="346" spans="1:6">
      <c r="A346" s="255">
        <v>43214</v>
      </c>
      <c r="B346" s="256" t="s">
        <v>604</v>
      </c>
      <c r="C346" s="256"/>
      <c r="D346" s="257">
        <v>757.5</v>
      </c>
      <c r="E346" s="258">
        <f t="shared" si="5"/>
        <v>-151925.26999999996</v>
      </c>
    </row>
    <row r="347" spans="1:6">
      <c r="A347" s="255">
        <v>43214</v>
      </c>
      <c r="B347" s="256" t="s">
        <v>605</v>
      </c>
      <c r="C347" s="256"/>
      <c r="D347" s="257">
        <v>995</v>
      </c>
      <c r="E347" s="258">
        <f t="shared" si="5"/>
        <v>-152920.26999999996</v>
      </c>
    </row>
    <row r="348" spans="1:6">
      <c r="A348" s="255">
        <v>43214</v>
      </c>
      <c r="B348" s="256" t="s">
        <v>606</v>
      </c>
      <c r="C348" s="256"/>
      <c r="D348" s="257">
        <v>391</v>
      </c>
      <c r="E348" s="258">
        <f t="shared" si="5"/>
        <v>-153311.26999999996</v>
      </c>
    </row>
    <row r="349" spans="1:6">
      <c r="A349" s="255">
        <v>43214</v>
      </c>
      <c r="B349" s="256" t="s">
        <v>607</v>
      </c>
      <c r="C349" s="256"/>
      <c r="D349" s="257">
        <v>370</v>
      </c>
      <c r="E349" s="258">
        <f t="shared" si="5"/>
        <v>-153681.26999999996</v>
      </c>
    </row>
    <row r="350" spans="1:6">
      <c r="A350" s="255">
        <v>43214</v>
      </c>
      <c r="B350" s="256" t="s">
        <v>608</v>
      </c>
      <c r="C350" s="256"/>
      <c r="D350" s="257">
        <v>519.5</v>
      </c>
      <c r="E350" s="258">
        <f t="shared" si="5"/>
        <v>-154200.76999999996</v>
      </c>
    </row>
    <row r="351" spans="1:6">
      <c r="A351" s="261">
        <v>43214</v>
      </c>
      <c r="B351" s="260" t="s">
        <v>609</v>
      </c>
      <c r="C351" s="260"/>
      <c r="D351" s="262">
        <v>5000</v>
      </c>
      <c r="E351" s="258">
        <f t="shared" si="5"/>
        <v>-159200.76999999996</v>
      </c>
      <c r="F351" s="242" t="s">
        <v>610</v>
      </c>
    </row>
    <row r="352" spans="1:6">
      <c r="A352" s="255">
        <v>43215</v>
      </c>
      <c r="B352" s="256" t="s">
        <v>611</v>
      </c>
      <c r="C352" s="256"/>
      <c r="D352" s="257">
        <v>9500</v>
      </c>
      <c r="E352" s="258">
        <f t="shared" si="5"/>
        <v>-168700.76999999996</v>
      </c>
    </row>
    <row r="353" spans="1:6">
      <c r="A353" s="255">
        <v>43216</v>
      </c>
      <c r="B353" s="256" t="s">
        <v>612</v>
      </c>
      <c r="C353" s="256"/>
      <c r="D353" s="257">
        <v>84.84</v>
      </c>
      <c r="E353" s="258">
        <f t="shared" si="5"/>
        <v>-168785.60999999996</v>
      </c>
    </row>
    <row r="354" spans="1:6">
      <c r="A354" s="255">
        <v>43216</v>
      </c>
      <c r="B354" s="256" t="s">
        <v>613</v>
      </c>
      <c r="C354" s="256"/>
      <c r="D354" s="257">
        <v>9500</v>
      </c>
      <c r="E354" s="258">
        <f t="shared" si="5"/>
        <v>-178285.60999999996</v>
      </c>
    </row>
    <row r="355" spans="1:6">
      <c r="A355" s="255">
        <v>43216</v>
      </c>
      <c r="B355" s="256" t="s">
        <v>614</v>
      </c>
      <c r="C355" s="256"/>
      <c r="D355" s="257">
        <v>22000</v>
      </c>
      <c r="E355" s="258">
        <f t="shared" si="5"/>
        <v>-200285.60999999996</v>
      </c>
    </row>
    <row r="356" spans="1:6">
      <c r="A356" s="255">
        <v>43216</v>
      </c>
      <c r="B356" s="256" t="s">
        <v>615</v>
      </c>
      <c r="C356" s="256"/>
      <c r="D356" s="257">
        <v>4900</v>
      </c>
      <c r="E356" s="258">
        <f t="shared" si="5"/>
        <v>-205185.60999999996</v>
      </c>
    </row>
    <row r="357" spans="1:6">
      <c r="A357" s="255">
        <v>43216</v>
      </c>
      <c r="B357" s="256" t="s">
        <v>616</v>
      </c>
      <c r="C357" s="256"/>
      <c r="D357" s="257">
        <v>13500</v>
      </c>
      <c r="E357" s="258">
        <f t="shared" si="5"/>
        <v>-218685.60999999996</v>
      </c>
    </row>
    <row r="358" spans="1:6">
      <c r="A358" s="255">
        <v>43216</v>
      </c>
      <c r="B358" s="256" t="s">
        <v>617</v>
      </c>
      <c r="C358" s="256"/>
      <c r="D358" s="257">
        <v>34600</v>
      </c>
      <c r="E358" s="258">
        <f t="shared" si="5"/>
        <v>-253285.60999999996</v>
      </c>
    </row>
    <row r="359" spans="1:6">
      <c r="A359" s="264">
        <v>43220</v>
      </c>
      <c r="B359" s="260" t="s">
        <v>305</v>
      </c>
      <c r="C359" s="258">
        <v>271357.38</v>
      </c>
      <c r="D359" s="260"/>
      <c r="E359" s="258">
        <f t="shared" si="5"/>
        <v>18071.770000000048</v>
      </c>
    </row>
    <row r="360" spans="1:6">
      <c r="A360" s="255">
        <v>43221</v>
      </c>
      <c r="B360" s="256" t="s">
        <v>618</v>
      </c>
      <c r="C360" s="256"/>
      <c r="D360" s="257">
        <v>16200</v>
      </c>
      <c r="E360" s="258">
        <f t="shared" si="5"/>
        <v>1871.7700000000477</v>
      </c>
    </row>
    <row r="361" spans="1:6">
      <c r="A361" s="255">
        <v>43222</v>
      </c>
      <c r="B361" s="256" t="s">
        <v>619</v>
      </c>
      <c r="C361" s="256"/>
      <c r="D361" s="257">
        <v>6000</v>
      </c>
      <c r="E361" s="258">
        <f t="shared" si="5"/>
        <v>-4128.2299999999523</v>
      </c>
    </row>
    <row r="362" spans="1:6">
      <c r="A362" s="255">
        <v>43222</v>
      </c>
      <c r="B362" s="256" t="s">
        <v>620</v>
      </c>
      <c r="C362" s="256"/>
      <c r="D362" s="257">
        <v>16000</v>
      </c>
      <c r="E362" s="258">
        <f t="shared" si="5"/>
        <v>-20128.229999999952</v>
      </c>
    </row>
    <row r="363" spans="1:6">
      <c r="A363" s="255">
        <v>43222</v>
      </c>
      <c r="B363" s="256" t="s">
        <v>621</v>
      </c>
      <c r="C363" s="256"/>
      <c r="D363" s="257">
        <v>8000</v>
      </c>
      <c r="E363" s="258">
        <f t="shared" si="5"/>
        <v>-28128.229999999952</v>
      </c>
    </row>
    <row r="364" spans="1:6">
      <c r="A364" s="255">
        <v>43222</v>
      </c>
      <c r="B364" s="256" t="s">
        <v>622</v>
      </c>
      <c r="C364" s="256"/>
      <c r="D364" s="257">
        <v>13500</v>
      </c>
      <c r="E364" s="258">
        <f t="shared" si="5"/>
        <v>-41628.229999999952</v>
      </c>
    </row>
    <row r="365" spans="1:6">
      <c r="A365" s="255">
        <v>43223</v>
      </c>
      <c r="B365" s="256" t="s">
        <v>623</v>
      </c>
      <c r="C365" s="256"/>
      <c r="D365" s="257">
        <v>9500</v>
      </c>
      <c r="E365" s="258">
        <f t="shared" si="5"/>
        <v>-51128.229999999952</v>
      </c>
    </row>
    <row r="366" spans="1:6">
      <c r="A366" s="255">
        <v>43223</v>
      </c>
      <c r="B366" s="256" t="s">
        <v>624</v>
      </c>
      <c r="C366" s="256"/>
      <c r="D366" s="257">
        <v>30000</v>
      </c>
      <c r="E366" s="258">
        <f t="shared" si="5"/>
        <v>-81128.229999999952</v>
      </c>
    </row>
    <row r="367" spans="1:6">
      <c r="A367" s="255">
        <v>43223</v>
      </c>
      <c r="B367" s="256" t="s">
        <v>625</v>
      </c>
      <c r="C367" s="256"/>
      <c r="D367" s="257">
        <v>9500</v>
      </c>
      <c r="E367" s="258">
        <f t="shared" si="5"/>
        <v>-90628.229999999952</v>
      </c>
    </row>
    <row r="368" spans="1:6">
      <c r="A368" s="261">
        <v>43223</v>
      </c>
      <c r="B368" s="260" t="s">
        <v>609</v>
      </c>
      <c r="C368" s="260"/>
      <c r="D368" s="262">
        <v>2450</v>
      </c>
      <c r="E368" s="258">
        <f t="shared" si="5"/>
        <v>-93078.229999999952</v>
      </c>
      <c r="F368" s="242" t="s">
        <v>610</v>
      </c>
    </row>
    <row r="369" spans="1:5">
      <c r="A369" s="255">
        <v>43224</v>
      </c>
      <c r="B369" s="256" t="s">
        <v>626</v>
      </c>
      <c r="C369" s="256"/>
      <c r="D369" s="257">
        <v>22000</v>
      </c>
      <c r="E369" s="258">
        <f t="shared" si="5"/>
        <v>-115078.22999999995</v>
      </c>
    </row>
    <row r="370" spans="1:5">
      <c r="A370" s="255">
        <v>43225</v>
      </c>
      <c r="B370" s="256" t="s">
        <v>627</v>
      </c>
      <c r="C370" s="256"/>
      <c r="D370" s="257">
        <v>1734</v>
      </c>
      <c r="E370" s="258">
        <f t="shared" si="5"/>
        <v>-116812.22999999995</v>
      </c>
    </row>
    <row r="371" spans="1:5">
      <c r="A371" s="255">
        <v>43225</v>
      </c>
      <c r="B371" s="256" t="s">
        <v>628</v>
      </c>
      <c r="C371" s="256"/>
      <c r="D371" s="257">
        <v>1860</v>
      </c>
      <c r="E371" s="258">
        <f t="shared" si="5"/>
        <v>-118672.22999999995</v>
      </c>
    </row>
    <row r="372" spans="1:5">
      <c r="A372" s="255">
        <v>43225</v>
      </c>
      <c r="B372" s="256" t="s">
        <v>629</v>
      </c>
      <c r="C372" s="256"/>
      <c r="D372" s="257">
        <v>1804.5</v>
      </c>
      <c r="E372" s="258">
        <f t="shared" si="5"/>
        <v>-120476.72999999995</v>
      </c>
    </row>
    <row r="373" spans="1:5">
      <c r="A373" s="255">
        <v>43225</v>
      </c>
      <c r="B373" s="256" t="s">
        <v>630</v>
      </c>
      <c r="C373" s="256"/>
      <c r="D373" s="257">
        <v>1547.5</v>
      </c>
      <c r="E373" s="258">
        <f t="shared" si="5"/>
        <v>-122024.22999999995</v>
      </c>
    </row>
    <row r="374" spans="1:5">
      <c r="A374" s="255">
        <v>43226</v>
      </c>
      <c r="B374" s="256" t="s">
        <v>631</v>
      </c>
      <c r="C374" s="256"/>
      <c r="D374" s="257">
        <v>978</v>
      </c>
      <c r="E374" s="258">
        <f t="shared" si="5"/>
        <v>-123002.22999999995</v>
      </c>
    </row>
    <row r="375" spans="1:5">
      <c r="A375" s="255">
        <v>43226</v>
      </c>
      <c r="B375" s="256" t="s">
        <v>632</v>
      </c>
      <c r="C375" s="256"/>
      <c r="D375" s="257">
        <v>1475</v>
      </c>
      <c r="E375" s="258">
        <f t="shared" si="5"/>
        <v>-124477.22999999995</v>
      </c>
    </row>
    <row r="376" spans="1:5">
      <c r="A376" s="255">
        <v>43226</v>
      </c>
      <c r="B376" s="256" t="s">
        <v>633</v>
      </c>
      <c r="C376" s="256"/>
      <c r="D376" s="257">
        <v>957.5</v>
      </c>
      <c r="E376" s="258">
        <f t="shared" si="5"/>
        <v>-125434.72999999995</v>
      </c>
    </row>
    <row r="377" spans="1:5">
      <c r="A377" s="255">
        <v>43226</v>
      </c>
      <c r="B377" s="256" t="s">
        <v>634</v>
      </c>
      <c r="C377" s="256"/>
      <c r="D377" s="257">
        <v>867</v>
      </c>
      <c r="E377" s="258">
        <f t="shared" si="5"/>
        <v>-126301.72999999995</v>
      </c>
    </row>
    <row r="378" spans="1:5">
      <c r="A378" s="255">
        <v>43226</v>
      </c>
      <c r="B378" s="256" t="s">
        <v>635</v>
      </c>
      <c r="C378" s="256"/>
      <c r="D378" s="257">
        <v>8000</v>
      </c>
      <c r="E378" s="258">
        <f t="shared" si="5"/>
        <v>-134301.72999999995</v>
      </c>
    </row>
    <row r="379" spans="1:5">
      <c r="A379" s="255">
        <v>43226</v>
      </c>
      <c r="B379" s="256" t="s">
        <v>636</v>
      </c>
      <c r="C379" s="257">
        <v>40000</v>
      </c>
      <c r="D379" s="260"/>
      <c r="E379" s="258">
        <f t="shared" si="5"/>
        <v>-94301.729999999952</v>
      </c>
    </row>
    <row r="380" spans="1:5">
      <c r="A380" s="255">
        <v>43228</v>
      </c>
      <c r="B380" s="256" t="s">
        <v>637</v>
      </c>
      <c r="C380" s="256"/>
      <c r="D380" s="257">
        <v>4500</v>
      </c>
      <c r="E380" s="258">
        <f t="shared" si="5"/>
        <v>-98801.729999999952</v>
      </c>
    </row>
    <row r="381" spans="1:5">
      <c r="A381" s="255">
        <v>43229</v>
      </c>
      <c r="B381" s="256" t="s">
        <v>638</v>
      </c>
      <c r="C381" s="256"/>
      <c r="D381" s="257">
        <v>14000</v>
      </c>
      <c r="E381" s="258">
        <f t="shared" si="5"/>
        <v>-112801.72999999995</v>
      </c>
    </row>
    <row r="382" spans="1:5">
      <c r="A382" s="255">
        <v>43229</v>
      </c>
      <c r="B382" s="256" t="s">
        <v>639</v>
      </c>
      <c r="C382" s="256"/>
      <c r="D382" s="257">
        <v>2380</v>
      </c>
      <c r="E382" s="258">
        <f t="shared" si="5"/>
        <v>-115181.72999999995</v>
      </c>
    </row>
    <row r="383" spans="1:5">
      <c r="A383" s="255">
        <v>43231</v>
      </c>
      <c r="B383" s="256" t="s">
        <v>640</v>
      </c>
      <c r="C383" s="256"/>
      <c r="D383" s="257">
        <v>4500</v>
      </c>
      <c r="E383" s="258">
        <f t="shared" si="5"/>
        <v>-119681.72999999995</v>
      </c>
    </row>
    <row r="384" spans="1:5">
      <c r="A384" s="255">
        <v>43232</v>
      </c>
      <c r="B384" s="256" t="s">
        <v>641</v>
      </c>
      <c r="C384" s="256"/>
      <c r="D384" s="257">
        <v>880</v>
      </c>
      <c r="E384" s="258">
        <f t="shared" si="5"/>
        <v>-120561.72999999995</v>
      </c>
    </row>
    <row r="385" spans="1:5">
      <c r="A385" s="255">
        <v>43232</v>
      </c>
      <c r="B385" s="256" t="s">
        <v>642</v>
      </c>
      <c r="C385" s="256"/>
      <c r="D385" s="257">
        <v>722.5</v>
      </c>
      <c r="E385" s="258">
        <f t="shared" si="5"/>
        <v>-121284.22999999995</v>
      </c>
    </row>
    <row r="386" spans="1:5">
      <c r="A386" s="255">
        <v>43232</v>
      </c>
      <c r="B386" s="256" t="s">
        <v>643</v>
      </c>
      <c r="C386" s="256"/>
      <c r="D386" s="257">
        <v>937.5</v>
      </c>
      <c r="E386" s="258">
        <f t="shared" si="5"/>
        <v>-122221.72999999995</v>
      </c>
    </row>
    <row r="387" spans="1:5">
      <c r="A387" s="255">
        <v>43232</v>
      </c>
      <c r="B387" s="256" t="s">
        <v>644</v>
      </c>
      <c r="C387" s="256"/>
      <c r="D387" s="257">
        <v>657.5</v>
      </c>
      <c r="E387" s="258">
        <f t="shared" si="5"/>
        <v>-122879.22999999995</v>
      </c>
    </row>
    <row r="388" spans="1:5">
      <c r="A388" s="255">
        <v>43232</v>
      </c>
      <c r="B388" s="256" t="s">
        <v>645</v>
      </c>
      <c r="C388" s="256"/>
      <c r="D388" s="257">
        <v>861</v>
      </c>
      <c r="E388" s="258">
        <f t="shared" si="5"/>
        <v>-123740.22999999995</v>
      </c>
    </row>
    <row r="389" spans="1:5">
      <c r="A389" s="255">
        <v>43232</v>
      </c>
      <c r="B389" s="256" t="s">
        <v>646</v>
      </c>
      <c r="C389" s="256"/>
      <c r="D389" s="257">
        <v>4500</v>
      </c>
      <c r="E389" s="258">
        <f t="shared" si="5"/>
        <v>-128240.22999999995</v>
      </c>
    </row>
    <row r="390" spans="1:5">
      <c r="A390" s="255">
        <v>43234</v>
      </c>
      <c r="B390" s="256" t="s">
        <v>647</v>
      </c>
      <c r="C390" s="256"/>
      <c r="D390" s="257">
        <v>1542</v>
      </c>
      <c r="E390" s="258">
        <f t="shared" si="5"/>
        <v>-129782.22999999995</v>
      </c>
    </row>
    <row r="391" spans="1:5">
      <c r="A391" s="255">
        <v>43234</v>
      </c>
      <c r="B391" s="256" t="s">
        <v>648</v>
      </c>
      <c r="C391" s="256"/>
      <c r="D391" s="257">
        <v>15000</v>
      </c>
      <c r="E391" s="258">
        <f t="shared" si="5"/>
        <v>-144782.22999999995</v>
      </c>
    </row>
    <row r="392" spans="1:5">
      <c r="A392" s="255">
        <v>43235</v>
      </c>
      <c r="B392" s="256" t="s">
        <v>649</v>
      </c>
      <c r="C392" s="256"/>
      <c r="D392" s="257">
        <v>964.07</v>
      </c>
      <c r="E392" s="258">
        <f t="shared" ref="E392:E455" si="6">+E391+C392-D392</f>
        <v>-145746.29999999996</v>
      </c>
    </row>
    <row r="393" spans="1:5">
      <c r="A393" s="255">
        <v>43236</v>
      </c>
      <c r="B393" s="256" t="s">
        <v>650</v>
      </c>
      <c r="C393" s="256"/>
      <c r="D393" s="257">
        <v>1460</v>
      </c>
      <c r="E393" s="258">
        <f t="shared" si="6"/>
        <v>-147206.29999999996</v>
      </c>
    </row>
    <row r="394" spans="1:5">
      <c r="A394" s="255">
        <v>43237</v>
      </c>
      <c r="B394" s="256" t="s">
        <v>651</v>
      </c>
      <c r="C394" s="256"/>
      <c r="D394" s="257">
        <v>14000</v>
      </c>
      <c r="E394" s="258">
        <f t="shared" si="6"/>
        <v>-161206.29999999996</v>
      </c>
    </row>
    <row r="395" spans="1:5">
      <c r="A395" s="255">
        <v>43237</v>
      </c>
      <c r="B395" s="256" t="s">
        <v>652</v>
      </c>
      <c r="C395" s="256"/>
      <c r="D395" s="257">
        <v>7200</v>
      </c>
      <c r="E395" s="258">
        <f t="shared" si="6"/>
        <v>-168406.29999999996</v>
      </c>
    </row>
    <row r="396" spans="1:5">
      <c r="A396" s="255">
        <v>43239</v>
      </c>
      <c r="B396" s="256" t="s">
        <v>653</v>
      </c>
      <c r="C396" s="256"/>
      <c r="D396" s="257">
        <v>822.5</v>
      </c>
      <c r="E396" s="258">
        <f t="shared" si="6"/>
        <v>-169228.79999999996</v>
      </c>
    </row>
    <row r="397" spans="1:5">
      <c r="A397" s="255">
        <v>43239</v>
      </c>
      <c r="B397" s="256" t="s">
        <v>654</v>
      </c>
      <c r="C397" s="256"/>
      <c r="D397" s="257">
        <v>766.5</v>
      </c>
      <c r="E397" s="258">
        <f t="shared" si="6"/>
        <v>-169995.29999999996</v>
      </c>
    </row>
    <row r="398" spans="1:5">
      <c r="A398" s="255">
        <v>43239</v>
      </c>
      <c r="B398" s="256" t="s">
        <v>655</v>
      </c>
      <c r="C398" s="256"/>
      <c r="D398" s="257">
        <v>615</v>
      </c>
      <c r="E398" s="258">
        <f t="shared" si="6"/>
        <v>-170610.29999999996</v>
      </c>
    </row>
    <row r="399" spans="1:5">
      <c r="A399" s="255">
        <v>43239</v>
      </c>
      <c r="B399" s="256" t="s">
        <v>656</v>
      </c>
      <c r="C399" s="256"/>
      <c r="D399" s="257">
        <v>842.5</v>
      </c>
      <c r="E399" s="258">
        <f t="shared" si="6"/>
        <v>-171452.79999999996</v>
      </c>
    </row>
    <row r="400" spans="1:5">
      <c r="A400" s="255">
        <v>43239</v>
      </c>
      <c r="B400" s="256" t="s">
        <v>657</v>
      </c>
      <c r="C400" s="256"/>
      <c r="D400" s="257">
        <v>936</v>
      </c>
      <c r="E400" s="258">
        <f t="shared" si="6"/>
        <v>-172388.79999999996</v>
      </c>
    </row>
    <row r="401" spans="1:6">
      <c r="A401" s="255">
        <v>43239</v>
      </c>
      <c r="B401" s="256" t="s">
        <v>658</v>
      </c>
      <c r="C401" s="256"/>
      <c r="D401" s="257">
        <v>766.5</v>
      </c>
      <c r="E401" s="258">
        <f t="shared" si="6"/>
        <v>-173155.29999999996</v>
      </c>
    </row>
    <row r="402" spans="1:6">
      <c r="A402" s="261">
        <v>43239</v>
      </c>
      <c r="B402" s="260" t="s">
        <v>317</v>
      </c>
      <c r="C402" s="260"/>
      <c r="D402" s="262">
        <v>2500</v>
      </c>
      <c r="E402" s="258">
        <f t="shared" si="6"/>
        <v>-175655.29999999996</v>
      </c>
      <c r="F402" s="242" t="s">
        <v>318</v>
      </c>
    </row>
    <row r="403" spans="1:6">
      <c r="A403" s="255">
        <v>43241</v>
      </c>
      <c r="B403" s="256" t="s">
        <v>659</v>
      </c>
      <c r="C403" s="256"/>
      <c r="D403" s="257">
        <v>4000</v>
      </c>
      <c r="E403" s="258">
        <f t="shared" si="6"/>
        <v>-179655.29999999996</v>
      </c>
    </row>
    <row r="404" spans="1:6">
      <c r="A404" s="261">
        <v>43242</v>
      </c>
      <c r="B404" s="260" t="s">
        <v>317</v>
      </c>
      <c r="C404" s="260"/>
      <c r="D404" s="262">
        <v>2500</v>
      </c>
      <c r="E404" s="258">
        <f t="shared" si="6"/>
        <v>-182155.29999999996</v>
      </c>
      <c r="F404" s="242" t="s">
        <v>562</v>
      </c>
    </row>
    <row r="405" spans="1:6">
      <c r="A405" s="261">
        <v>43242</v>
      </c>
      <c r="B405" s="260" t="s">
        <v>315</v>
      </c>
      <c r="C405" s="260"/>
      <c r="D405" s="262">
        <v>995</v>
      </c>
      <c r="E405" s="258">
        <f t="shared" si="6"/>
        <v>-183150.29999999996</v>
      </c>
      <c r="F405" s="242" t="s">
        <v>299</v>
      </c>
    </row>
    <row r="406" spans="1:6">
      <c r="A406" s="255">
        <v>43244</v>
      </c>
      <c r="B406" s="256" t="s">
        <v>660</v>
      </c>
      <c r="C406" s="256"/>
      <c r="D406" s="257">
        <v>9500</v>
      </c>
      <c r="E406" s="258">
        <f t="shared" si="6"/>
        <v>-192650.29999999996</v>
      </c>
    </row>
    <row r="407" spans="1:6">
      <c r="A407" s="255">
        <v>43246</v>
      </c>
      <c r="B407" s="256" t="s">
        <v>661</v>
      </c>
      <c r="C407" s="256"/>
      <c r="D407" s="257">
        <v>1633</v>
      </c>
      <c r="E407" s="258">
        <f t="shared" si="6"/>
        <v>-194283.29999999996</v>
      </c>
    </row>
    <row r="408" spans="1:6">
      <c r="A408" s="255">
        <v>43246</v>
      </c>
      <c r="B408" s="256" t="s">
        <v>662</v>
      </c>
      <c r="C408" s="256"/>
      <c r="D408" s="257">
        <v>671</v>
      </c>
      <c r="E408" s="258">
        <f t="shared" si="6"/>
        <v>-194954.29999999996</v>
      </c>
    </row>
    <row r="409" spans="1:6">
      <c r="A409" s="255">
        <v>43246</v>
      </c>
      <c r="B409" s="256" t="s">
        <v>663</v>
      </c>
      <c r="C409" s="256"/>
      <c r="D409" s="257">
        <v>1315</v>
      </c>
      <c r="E409" s="258">
        <f t="shared" si="6"/>
        <v>-196269.29999999996</v>
      </c>
    </row>
    <row r="410" spans="1:6">
      <c r="A410" s="255">
        <v>43246</v>
      </c>
      <c r="B410" s="256" t="s">
        <v>664</v>
      </c>
      <c r="C410" s="256"/>
      <c r="D410" s="257">
        <v>1460.5</v>
      </c>
      <c r="E410" s="258">
        <f t="shared" si="6"/>
        <v>-197729.79999999996</v>
      </c>
    </row>
    <row r="411" spans="1:6">
      <c r="A411" s="255">
        <v>43246</v>
      </c>
      <c r="B411" s="256" t="s">
        <v>665</v>
      </c>
      <c r="C411" s="256"/>
      <c r="D411" s="257">
        <v>939</v>
      </c>
      <c r="E411" s="258">
        <f t="shared" si="6"/>
        <v>-198668.79999999996</v>
      </c>
    </row>
    <row r="412" spans="1:6">
      <c r="A412" s="255">
        <v>43246</v>
      </c>
      <c r="B412" s="256" t="s">
        <v>666</v>
      </c>
      <c r="C412" s="256"/>
      <c r="D412" s="257">
        <v>998</v>
      </c>
      <c r="E412" s="258">
        <f t="shared" si="6"/>
        <v>-199666.79999999996</v>
      </c>
    </row>
    <row r="413" spans="1:6">
      <c r="A413" s="255">
        <v>43246</v>
      </c>
      <c r="B413" s="256" t="s">
        <v>667</v>
      </c>
      <c r="C413" s="256"/>
      <c r="D413" s="257">
        <v>1772</v>
      </c>
      <c r="E413" s="258">
        <f t="shared" si="6"/>
        <v>-201438.79999999996</v>
      </c>
    </row>
    <row r="414" spans="1:6">
      <c r="A414" s="255">
        <v>43246</v>
      </c>
      <c r="B414" s="256" t="s">
        <v>668</v>
      </c>
      <c r="C414" s="256"/>
      <c r="D414" s="257">
        <v>709</v>
      </c>
      <c r="E414" s="258">
        <f t="shared" si="6"/>
        <v>-202147.79999999996</v>
      </c>
    </row>
    <row r="415" spans="1:6">
      <c r="A415" s="261">
        <v>43246</v>
      </c>
      <c r="B415" s="260" t="s">
        <v>317</v>
      </c>
      <c r="C415" s="260"/>
      <c r="D415" s="262">
        <v>2500</v>
      </c>
      <c r="E415" s="258">
        <f t="shared" si="6"/>
        <v>-204647.79999999996</v>
      </c>
      <c r="F415" s="242" t="s">
        <v>319</v>
      </c>
    </row>
    <row r="416" spans="1:6">
      <c r="A416" s="255">
        <v>43247</v>
      </c>
      <c r="B416" s="256" t="s">
        <v>669</v>
      </c>
      <c r="C416" s="256"/>
      <c r="D416" s="257">
        <v>949</v>
      </c>
      <c r="E416" s="258">
        <f t="shared" si="6"/>
        <v>-205596.79999999996</v>
      </c>
    </row>
    <row r="417" spans="1:6">
      <c r="A417" s="255">
        <v>43247</v>
      </c>
      <c r="B417" s="256" t="s">
        <v>670</v>
      </c>
      <c r="C417" s="256"/>
      <c r="D417" s="257">
        <v>957</v>
      </c>
      <c r="E417" s="258">
        <f t="shared" si="6"/>
        <v>-206553.79999999996</v>
      </c>
    </row>
    <row r="418" spans="1:6">
      <c r="A418" s="255">
        <v>43247</v>
      </c>
      <c r="B418" s="256" t="s">
        <v>671</v>
      </c>
      <c r="C418" s="256"/>
      <c r="D418" s="257">
        <v>707.5</v>
      </c>
      <c r="E418" s="258">
        <f t="shared" si="6"/>
        <v>-207261.29999999996</v>
      </c>
    </row>
    <row r="419" spans="1:6">
      <c r="A419" s="255">
        <v>43247</v>
      </c>
      <c r="B419" s="256" t="s">
        <v>672</v>
      </c>
      <c r="C419" s="256"/>
      <c r="D419" s="257">
        <v>615</v>
      </c>
      <c r="E419" s="258">
        <f t="shared" si="6"/>
        <v>-207876.29999999996</v>
      </c>
    </row>
    <row r="420" spans="1:6">
      <c r="A420" s="255">
        <v>43247</v>
      </c>
      <c r="B420" s="256" t="s">
        <v>673</v>
      </c>
      <c r="C420" s="256"/>
      <c r="D420" s="257">
        <v>948</v>
      </c>
      <c r="E420" s="258">
        <f t="shared" si="6"/>
        <v>-208824.29999999996</v>
      </c>
    </row>
    <row r="421" spans="1:6">
      <c r="A421" s="255">
        <v>43247</v>
      </c>
      <c r="B421" s="256" t="s">
        <v>674</v>
      </c>
      <c r="C421" s="256"/>
      <c r="D421" s="257">
        <v>789</v>
      </c>
      <c r="E421" s="258">
        <f t="shared" si="6"/>
        <v>-209613.29999999996</v>
      </c>
    </row>
    <row r="422" spans="1:6">
      <c r="A422" s="255">
        <v>43248</v>
      </c>
      <c r="B422" s="256" t="s">
        <v>675</v>
      </c>
      <c r="C422" s="256"/>
      <c r="D422" s="257">
        <v>4500</v>
      </c>
      <c r="E422" s="258">
        <f t="shared" si="6"/>
        <v>-214113.29999999996</v>
      </c>
    </row>
    <row r="423" spans="1:6">
      <c r="A423" s="255">
        <v>43249</v>
      </c>
      <c r="B423" s="256" t="s">
        <v>676</v>
      </c>
      <c r="C423" s="256"/>
      <c r="D423" s="257">
        <v>16000</v>
      </c>
      <c r="E423" s="258">
        <f t="shared" si="6"/>
        <v>-230113.29999999996</v>
      </c>
    </row>
    <row r="424" spans="1:6">
      <c r="A424" s="264">
        <v>43250</v>
      </c>
      <c r="B424" s="260" t="s">
        <v>305</v>
      </c>
      <c r="C424" s="258">
        <v>297783.46000000002</v>
      </c>
      <c r="D424" s="260"/>
      <c r="E424" s="258">
        <f t="shared" si="6"/>
        <v>67670.160000000062</v>
      </c>
    </row>
    <row r="425" spans="1:6">
      <c r="A425" s="255">
        <v>43250</v>
      </c>
      <c r="B425" s="256" t="s">
        <v>677</v>
      </c>
      <c r="C425" s="256"/>
      <c r="D425" s="257">
        <v>22000</v>
      </c>
      <c r="E425" s="258">
        <f t="shared" si="6"/>
        <v>45670.160000000062</v>
      </c>
    </row>
    <row r="426" spans="1:6">
      <c r="A426" s="255">
        <v>43250</v>
      </c>
      <c r="B426" s="256" t="s">
        <v>678</v>
      </c>
      <c r="C426" s="256"/>
      <c r="D426" s="257">
        <v>22000</v>
      </c>
      <c r="E426" s="258">
        <f t="shared" si="6"/>
        <v>23670.160000000062</v>
      </c>
    </row>
    <row r="427" spans="1:6">
      <c r="A427" s="255">
        <v>43250</v>
      </c>
      <c r="B427" s="256" t="s">
        <v>679</v>
      </c>
      <c r="C427" s="256"/>
      <c r="D427" s="257">
        <v>7200</v>
      </c>
      <c r="E427" s="258">
        <f t="shared" si="6"/>
        <v>16470.160000000062</v>
      </c>
      <c r="F427" s="266"/>
    </row>
    <row r="428" spans="1:6">
      <c r="A428" s="255">
        <v>43252</v>
      </c>
      <c r="B428" s="256" t="s">
        <v>680</v>
      </c>
      <c r="C428" s="256"/>
      <c r="D428" s="257">
        <v>13500</v>
      </c>
      <c r="E428" s="258">
        <f t="shared" si="6"/>
        <v>2970.1600000000617</v>
      </c>
      <c r="F428" s="266"/>
    </row>
    <row r="429" spans="1:6">
      <c r="A429" s="255">
        <v>43252</v>
      </c>
      <c r="B429" s="256" t="s">
        <v>681</v>
      </c>
      <c r="C429" s="256"/>
      <c r="D429" s="257">
        <v>14000</v>
      </c>
      <c r="E429" s="258">
        <f t="shared" si="6"/>
        <v>-11029.839999999938</v>
      </c>
      <c r="F429" s="266"/>
    </row>
    <row r="430" spans="1:6">
      <c r="A430" s="255">
        <v>43252</v>
      </c>
      <c r="B430" s="256" t="s">
        <v>682</v>
      </c>
      <c r="C430" s="256"/>
      <c r="D430" s="257">
        <v>3633.44</v>
      </c>
      <c r="E430" s="258">
        <f t="shared" si="6"/>
        <v>-14663.279999999939</v>
      </c>
      <c r="F430" s="266"/>
    </row>
    <row r="431" spans="1:6">
      <c r="A431" s="255">
        <v>43252</v>
      </c>
      <c r="B431" s="256" t="s">
        <v>683</v>
      </c>
      <c r="C431" s="256"/>
      <c r="D431" s="257">
        <v>186</v>
      </c>
      <c r="E431" s="258">
        <f t="shared" si="6"/>
        <v>-14849.279999999939</v>
      </c>
      <c r="F431" s="266"/>
    </row>
    <row r="432" spans="1:6">
      <c r="A432" s="255">
        <v>43253</v>
      </c>
      <c r="B432" s="256" t="s">
        <v>684</v>
      </c>
      <c r="C432" s="256"/>
      <c r="D432" s="257">
        <v>6000</v>
      </c>
      <c r="E432" s="258">
        <f t="shared" si="6"/>
        <v>-20849.279999999941</v>
      </c>
      <c r="F432" s="266"/>
    </row>
    <row r="433" spans="1:6">
      <c r="A433" s="255">
        <v>43254</v>
      </c>
      <c r="B433" s="256" t="s">
        <v>685</v>
      </c>
      <c r="C433" s="256"/>
      <c r="D433" s="257">
        <v>8000</v>
      </c>
      <c r="E433" s="258">
        <f t="shared" si="6"/>
        <v>-28849.279999999941</v>
      </c>
      <c r="F433" s="266"/>
    </row>
    <row r="434" spans="1:6">
      <c r="A434" s="255">
        <v>43256</v>
      </c>
      <c r="B434" s="256" t="s">
        <v>686</v>
      </c>
      <c r="C434" s="256"/>
      <c r="D434" s="257">
        <v>2600</v>
      </c>
      <c r="E434" s="258">
        <f t="shared" si="6"/>
        <v>-31449.279999999941</v>
      </c>
      <c r="F434" s="266"/>
    </row>
    <row r="435" spans="1:6">
      <c r="A435" s="255">
        <v>43256</v>
      </c>
      <c r="B435" s="256" t="s">
        <v>687</v>
      </c>
      <c r="C435" s="256"/>
      <c r="D435" s="257">
        <v>30000</v>
      </c>
      <c r="E435" s="258">
        <f t="shared" si="6"/>
        <v>-61449.279999999941</v>
      </c>
      <c r="F435" s="266"/>
    </row>
    <row r="436" spans="1:6">
      <c r="A436" s="255">
        <v>43256</v>
      </c>
      <c r="B436" s="256" t="s">
        <v>688</v>
      </c>
      <c r="C436" s="256"/>
      <c r="D436" s="257">
        <v>4500</v>
      </c>
      <c r="E436" s="258">
        <f t="shared" si="6"/>
        <v>-65949.279999999941</v>
      </c>
      <c r="F436" s="266"/>
    </row>
    <row r="437" spans="1:6">
      <c r="A437" s="255">
        <v>43256</v>
      </c>
      <c r="B437" s="256" t="s">
        <v>689</v>
      </c>
      <c r="C437" s="256"/>
      <c r="D437" s="257">
        <v>3590</v>
      </c>
      <c r="E437" s="258">
        <f t="shared" si="6"/>
        <v>-69539.279999999941</v>
      </c>
      <c r="F437" s="266"/>
    </row>
    <row r="438" spans="1:6">
      <c r="A438" s="255">
        <v>43256</v>
      </c>
      <c r="B438" s="256" t="s">
        <v>690</v>
      </c>
      <c r="C438" s="256"/>
      <c r="D438" s="257">
        <v>3905</v>
      </c>
      <c r="E438" s="258">
        <f t="shared" si="6"/>
        <v>-73444.279999999941</v>
      </c>
      <c r="F438" s="266"/>
    </row>
    <row r="439" spans="1:6">
      <c r="A439" s="255">
        <v>43258</v>
      </c>
      <c r="B439" s="256" t="s">
        <v>691</v>
      </c>
      <c r="C439" s="256"/>
      <c r="D439" s="257">
        <v>4500</v>
      </c>
      <c r="E439" s="258">
        <f t="shared" si="6"/>
        <v>-77944.279999999941</v>
      </c>
      <c r="F439" s="266"/>
    </row>
    <row r="440" spans="1:6">
      <c r="A440" s="255">
        <v>43258</v>
      </c>
      <c r="B440" s="256" t="s">
        <v>692</v>
      </c>
      <c r="C440" s="256"/>
      <c r="D440" s="257">
        <v>9500</v>
      </c>
      <c r="E440" s="258">
        <f t="shared" si="6"/>
        <v>-87444.279999999941</v>
      </c>
      <c r="F440" s="266"/>
    </row>
    <row r="441" spans="1:6">
      <c r="A441" s="255">
        <v>43258</v>
      </c>
      <c r="B441" s="256" t="s">
        <v>693</v>
      </c>
      <c r="C441" s="256"/>
      <c r="D441" s="257">
        <v>15000</v>
      </c>
      <c r="E441" s="258">
        <f t="shared" si="6"/>
        <v>-102444.27999999994</v>
      </c>
      <c r="F441" s="266"/>
    </row>
    <row r="442" spans="1:6">
      <c r="A442" s="255">
        <v>43260</v>
      </c>
      <c r="B442" s="256" t="s">
        <v>694</v>
      </c>
      <c r="C442" s="256"/>
      <c r="D442" s="257">
        <v>14000</v>
      </c>
      <c r="E442" s="258">
        <f t="shared" si="6"/>
        <v>-116444.27999999994</v>
      </c>
      <c r="F442" s="266"/>
    </row>
    <row r="443" spans="1:6">
      <c r="A443" s="255">
        <v>43260</v>
      </c>
      <c r="B443" s="256" t="s">
        <v>695</v>
      </c>
      <c r="C443" s="256"/>
      <c r="D443" s="257">
        <v>3600</v>
      </c>
      <c r="E443" s="258">
        <f t="shared" si="6"/>
        <v>-120044.27999999994</v>
      </c>
      <c r="F443" s="266"/>
    </row>
    <row r="444" spans="1:6">
      <c r="A444" s="261">
        <v>43261</v>
      </c>
      <c r="B444" s="260" t="s">
        <v>696</v>
      </c>
      <c r="C444" s="260"/>
      <c r="D444" s="262">
        <v>500</v>
      </c>
      <c r="E444" s="258">
        <f t="shared" si="6"/>
        <v>-120544.27999999994</v>
      </c>
      <c r="F444" s="266"/>
    </row>
    <row r="445" spans="1:6">
      <c r="A445" s="255">
        <v>43262</v>
      </c>
      <c r="B445" s="256" t="s">
        <v>697</v>
      </c>
      <c r="C445" s="256"/>
      <c r="D445" s="257">
        <v>3313</v>
      </c>
      <c r="E445" s="258">
        <f t="shared" si="6"/>
        <v>-123857.27999999994</v>
      </c>
      <c r="F445" s="266"/>
    </row>
    <row r="446" spans="1:6">
      <c r="A446" s="255">
        <v>43262</v>
      </c>
      <c r="B446" s="256" t="s">
        <v>698</v>
      </c>
      <c r="C446" s="256"/>
      <c r="D446" s="257">
        <v>3603.5</v>
      </c>
      <c r="E446" s="258">
        <f t="shared" si="6"/>
        <v>-127460.77999999994</v>
      </c>
      <c r="F446" s="266"/>
    </row>
    <row r="447" spans="1:6">
      <c r="A447" s="255">
        <v>43263</v>
      </c>
      <c r="B447" s="256" t="s">
        <v>699</v>
      </c>
      <c r="C447" s="256"/>
      <c r="D447" s="257">
        <v>2380</v>
      </c>
      <c r="E447" s="258">
        <f t="shared" si="6"/>
        <v>-129840.77999999994</v>
      </c>
      <c r="F447" s="266"/>
    </row>
    <row r="448" spans="1:6">
      <c r="A448" s="261">
        <v>43264</v>
      </c>
      <c r="B448" s="260" t="s">
        <v>315</v>
      </c>
      <c r="C448" s="260"/>
      <c r="D448" s="262">
        <v>995</v>
      </c>
      <c r="E448" s="258">
        <f t="shared" si="6"/>
        <v>-130835.77999999994</v>
      </c>
      <c r="F448" s="266" t="s">
        <v>299</v>
      </c>
    </row>
    <row r="449" spans="1:6">
      <c r="A449" s="255">
        <v>43265</v>
      </c>
      <c r="B449" s="256" t="s">
        <v>700</v>
      </c>
      <c r="C449" s="256"/>
      <c r="D449" s="257">
        <v>4500</v>
      </c>
      <c r="E449" s="258">
        <f t="shared" si="6"/>
        <v>-135335.77999999994</v>
      </c>
      <c r="F449" s="266"/>
    </row>
    <row r="450" spans="1:6">
      <c r="A450" s="255">
        <v>43265</v>
      </c>
      <c r="B450" s="256" t="s">
        <v>701</v>
      </c>
      <c r="C450" s="256"/>
      <c r="D450" s="257">
        <v>6000</v>
      </c>
      <c r="E450" s="258">
        <f t="shared" si="6"/>
        <v>-141335.77999999994</v>
      </c>
      <c r="F450" s="266"/>
    </row>
    <row r="451" spans="1:6">
      <c r="A451" s="255">
        <v>43266</v>
      </c>
      <c r="B451" s="256" t="s">
        <v>702</v>
      </c>
      <c r="C451" s="256"/>
      <c r="D451" s="257">
        <v>8000</v>
      </c>
      <c r="E451" s="258">
        <f t="shared" si="6"/>
        <v>-149335.77999999994</v>
      </c>
      <c r="F451" s="266"/>
    </row>
    <row r="452" spans="1:6">
      <c r="A452" s="261">
        <v>43267</v>
      </c>
      <c r="B452" s="260" t="s">
        <v>317</v>
      </c>
      <c r="C452" s="260"/>
      <c r="D452" s="262">
        <v>2500</v>
      </c>
      <c r="E452" s="258">
        <f t="shared" si="6"/>
        <v>-151835.77999999994</v>
      </c>
      <c r="F452" s="266" t="s">
        <v>319</v>
      </c>
    </row>
    <row r="453" spans="1:6">
      <c r="A453" s="261">
        <v>43270</v>
      </c>
      <c r="B453" s="260" t="s">
        <v>703</v>
      </c>
      <c r="C453" s="260"/>
      <c r="D453" s="262">
        <v>403.47</v>
      </c>
      <c r="E453" s="258">
        <f t="shared" si="6"/>
        <v>-152239.24999999994</v>
      </c>
      <c r="F453" s="266" t="s">
        <v>299</v>
      </c>
    </row>
    <row r="454" spans="1:6">
      <c r="A454" s="255">
        <v>43271</v>
      </c>
      <c r="B454" s="256" t="s">
        <v>704</v>
      </c>
      <c r="C454" s="256"/>
      <c r="D454" s="257">
        <v>3600</v>
      </c>
      <c r="E454" s="258">
        <f t="shared" si="6"/>
        <v>-155839.24999999994</v>
      </c>
      <c r="F454" s="266"/>
    </row>
    <row r="455" spans="1:6">
      <c r="A455" s="255">
        <v>43272</v>
      </c>
      <c r="B455" s="256" t="s">
        <v>705</v>
      </c>
      <c r="C455" s="256"/>
      <c r="D455" s="257">
        <v>4000</v>
      </c>
      <c r="E455" s="258">
        <f t="shared" si="6"/>
        <v>-159839.24999999994</v>
      </c>
      <c r="F455" s="266"/>
    </row>
    <row r="456" spans="1:6">
      <c r="A456" s="255">
        <v>43273</v>
      </c>
      <c r="B456" s="256" t="s">
        <v>706</v>
      </c>
      <c r="C456" s="256"/>
      <c r="D456" s="257">
        <v>600</v>
      </c>
      <c r="E456" s="258">
        <f t="shared" ref="E456:E468" si="7">+E455+C456-D456</f>
        <v>-160439.24999999994</v>
      </c>
      <c r="F456" s="266"/>
    </row>
    <row r="457" spans="1:6">
      <c r="A457" s="261">
        <v>43274</v>
      </c>
      <c r="B457" s="260" t="s">
        <v>317</v>
      </c>
      <c r="C457" s="260"/>
      <c r="D457" s="262">
        <v>2500</v>
      </c>
      <c r="E457" s="258">
        <f t="shared" si="7"/>
        <v>-162939.24999999994</v>
      </c>
      <c r="F457" s="266" t="s">
        <v>318</v>
      </c>
    </row>
    <row r="458" spans="1:6">
      <c r="A458" s="255">
        <v>43276</v>
      </c>
      <c r="B458" s="256" t="s">
        <v>707</v>
      </c>
      <c r="C458" s="256"/>
      <c r="D458" s="257">
        <v>3754</v>
      </c>
      <c r="E458" s="258">
        <f t="shared" si="7"/>
        <v>-166693.24999999994</v>
      </c>
      <c r="F458" s="266"/>
    </row>
    <row r="459" spans="1:6">
      <c r="A459" s="255">
        <v>43276</v>
      </c>
      <c r="B459" s="256" t="s">
        <v>708</v>
      </c>
      <c r="C459" s="256"/>
      <c r="D459" s="257">
        <v>240</v>
      </c>
      <c r="E459" s="258">
        <f t="shared" si="7"/>
        <v>-166933.24999999994</v>
      </c>
      <c r="F459" s="266"/>
    </row>
    <row r="460" spans="1:6">
      <c r="A460" s="255">
        <v>43276</v>
      </c>
      <c r="B460" s="256" t="s">
        <v>709</v>
      </c>
      <c r="C460" s="256"/>
      <c r="D460" s="257">
        <v>5543.5</v>
      </c>
      <c r="E460" s="258">
        <f t="shared" si="7"/>
        <v>-172476.74999999994</v>
      </c>
      <c r="F460" s="266"/>
    </row>
    <row r="461" spans="1:6">
      <c r="A461" s="255">
        <v>43278</v>
      </c>
      <c r="B461" s="256" t="s">
        <v>710</v>
      </c>
      <c r="C461" s="256"/>
      <c r="D461" s="257">
        <v>1800</v>
      </c>
      <c r="E461" s="258">
        <f t="shared" si="7"/>
        <v>-174276.74999999994</v>
      </c>
      <c r="F461" s="266"/>
    </row>
    <row r="462" spans="1:6">
      <c r="A462" s="255">
        <v>43279</v>
      </c>
      <c r="B462" s="256" t="s">
        <v>711</v>
      </c>
      <c r="C462" s="256"/>
      <c r="D462" s="257">
        <v>16000</v>
      </c>
      <c r="E462" s="258">
        <f t="shared" si="7"/>
        <v>-190276.74999999994</v>
      </c>
      <c r="F462" s="266"/>
    </row>
    <row r="463" spans="1:6">
      <c r="A463" s="255">
        <v>43280</v>
      </c>
      <c r="B463" s="256" t="s">
        <v>712</v>
      </c>
      <c r="C463" s="256"/>
      <c r="D463" s="257">
        <v>22000</v>
      </c>
      <c r="E463" s="258">
        <f t="shared" si="7"/>
        <v>-212276.74999999994</v>
      </c>
      <c r="F463" s="266"/>
    </row>
    <row r="464" spans="1:6">
      <c r="A464" s="255">
        <v>43280</v>
      </c>
      <c r="B464" s="256" t="s">
        <v>713</v>
      </c>
      <c r="C464" s="256"/>
      <c r="D464" s="257">
        <v>6000</v>
      </c>
      <c r="E464" s="258">
        <f t="shared" si="7"/>
        <v>-218276.74999999994</v>
      </c>
      <c r="F464" s="266"/>
    </row>
    <row r="465" spans="1:6">
      <c r="A465" s="264">
        <v>43281</v>
      </c>
      <c r="B465" s="260" t="s">
        <v>305</v>
      </c>
      <c r="C465" s="258">
        <v>290841.43</v>
      </c>
      <c r="D465" s="260"/>
      <c r="E465" s="258">
        <f t="shared" si="7"/>
        <v>72564.680000000051</v>
      </c>
      <c r="F465" s="266"/>
    </row>
    <row r="466" spans="1:6">
      <c r="A466" s="255">
        <v>43281</v>
      </c>
      <c r="B466" s="256" t="s">
        <v>714</v>
      </c>
      <c r="C466" s="256"/>
      <c r="D466" s="257">
        <v>30000</v>
      </c>
      <c r="E466" s="258">
        <f t="shared" si="7"/>
        <v>42564.680000000051</v>
      </c>
      <c r="F466" s="266"/>
    </row>
    <row r="467" spans="1:6">
      <c r="A467" s="255">
        <v>43281</v>
      </c>
      <c r="B467" s="256" t="s">
        <v>715</v>
      </c>
      <c r="C467" s="256"/>
      <c r="D467" s="257">
        <v>9500</v>
      </c>
      <c r="E467" s="258">
        <f t="shared" si="7"/>
        <v>33064.680000000051</v>
      </c>
      <c r="F467" s="266"/>
    </row>
    <row r="468" spans="1:6">
      <c r="A468" s="255"/>
      <c r="B468" s="256"/>
      <c r="C468" s="256"/>
      <c r="D468" s="257"/>
      <c r="E468" s="265">
        <f t="shared" si="7"/>
        <v>33064.680000000051</v>
      </c>
      <c r="F468" s="266"/>
    </row>
    <row r="469" spans="1:6">
      <c r="B469" s="242" t="s">
        <v>716</v>
      </c>
    </row>
    <row r="471" spans="1:6">
      <c r="B471" s="241" t="s">
        <v>717</v>
      </c>
    </row>
    <row r="473" spans="1:6">
      <c r="A473" s="261">
        <v>43007</v>
      </c>
      <c r="B473" s="260" t="s">
        <v>718</v>
      </c>
      <c r="D473" s="262">
        <v>90000</v>
      </c>
      <c r="E473" s="260" t="s">
        <v>299</v>
      </c>
      <c r="F473" s="260"/>
    </row>
    <row r="474" spans="1:6">
      <c r="A474" s="261">
        <v>43042</v>
      </c>
      <c r="B474" s="260" t="s">
        <v>718</v>
      </c>
      <c r="D474" s="262">
        <v>70000</v>
      </c>
      <c r="E474" s="260" t="s">
        <v>299</v>
      </c>
      <c r="F474" s="260"/>
    </row>
    <row r="475" spans="1:6">
      <c r="A475" s="261">
        <v>43048</v>
      </c>
      <c r="B475" s="260" t="s">
        <v>718</v>
      </c>
      <c r="D475" s="262">
        <v>100000</v>
      </c>
      <c r="E475" s="260" t="s">
        <v>299</v>
      </c>
      <c r="F475" s="260"/>
    </row>
    <row r="476" spans="1:6">
      <c r="A476" s="261">
        <v>43055</v>
      </c>
      <c r="B476" s="260" t="s">
        <v>718</v>
      </c>
      <c r="D476" s="262">
        <v>65852</v>
      </c>
      <c r="E476" s="260" t="s">
        <v>719</v>
      </c>
      <c r="F476" s="260"/>
    </row>
    <row r="477" spans="1:6">
      <c r="A477" s="261">
        <v>43063</v>
      </c>
      <c r="B477" s="260" t="s">
        <v>718</v>
      </c>
      <c r="D477" s="262">
        <v>268758</v>
      </c>
      <c r="E477" s="260" t="s">
        <v>720</v>
      </c>
      <c r="F477" s="260"/>
    </row>
    <row r="478" spans="1:6">
      <c r="D478" s="267">
        <f>SUM(D473:D477)</f>
        <v>594610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6"/>
  <sheetViews>
    <sheetView topLeftCell="A181" workbookViewId="0">
      <selection activeCell="B1" sqref="B1"/>
    </sheetView>
  </sheetViews>
  <sheetFormatPr baseColWidth="10" defaultRowHeight="12.75"/>
  <cols>
    <col min="2" max="2" width="60" bestFit="1" customWidth="1"/>
  </cols>
  <sheetData>
    <row r="1" spans="1:6">
      <c r="B1" s="131" t="s">
        <v>927</v>
      </c>
    </row>
    <row r="2" spans="1:6">
      <c r="C2" s="17"/>
      <c r="D2" s="17"/>
    </row>
    <row r="3" spans="1:6">
      <c r="A3" s="268" t="s">
        <v>722</v>
      </c>
      <c r="B3" s="269" t="s">
        <v>723</v>
      </c>
      <c r="C3" s="270" t="s">
        <v>724</v>
      </c>
      <c r="D3" s="270" t="s">
        <v>725</v>
      </c>
      <c r="E3" s="253" t="s">
        <v>726</v>
      </c>
      <c r="F3" s="253" t="s">
        <v>276</v>
      </c>
    </row>
    <row r="4" spans="1:6">
      <c r="A4" s="271"/>
      <c r="B4" s="272" t="s">
        <v>727</v>
      </c>
      <c r="C4" s="257"/>
      <c r="D4" s="257"/>
      <c r="E4" s="253"/>
      <c r="F4" s="253">
        <v>-185134.11</v>
      </c>
    </row>
    <row r="5" spans="1:6">
      <c r="A5" s="271">
        <v>42917</v>
      </c>
      <c r="B5" s="256" t="s">
        <v>728</v>
      </c>
      <c r="C5" s="257">
        <v>4000</v>
      </c>
      <c r="D5" s="257"/>
      <c r="E5" s="253"/>
      <c r="F5" s="252">
        <f>+F4-C5-D5+E5</f>
        <v>-189134.11</v>
      </c>
    </row>
    <row r="6" spans="1:6">
      <c r="A6" s="271">
        <v>42919</v>
      </c>
      <c r="B6" s="256" t="s">
        <v>729</v>
      </c>
      <c r="C6" s="257">
        <v>7000</v>
      </c>
      <c r="D6" s="257"/>
      <c r="E6" s="253"/>
      <c r="F6" s="252">
        <f t="shared" ref="F6:F69" si="0">+F5-C6-D6+E6</f>
        <v>-196134.11</v>
      </c>
    </row>
    <row r="7" spans="1:6">
      <c r="A7" s="271">
        <v>42921</v>
      </c>
      <c r="B7" s="256" t="s">
        <v>730</v>
      </c>
      <c r="C7" s="257">
        <v>16800</v>
      </c>
      <c r="D7" s="257"/>
      <c r="E7" s="253"/>
      <c r="F7" s="252">
        <f t="shared" si="0"/>
        <v>-212934.11</v>
      </c>
    </row>
    <row r="8" spans="1:6">
      <c r="A8" s="271">
        <v>42921</v>
      </c>
      <c r="B8" s="256" t="s">
        <v>731</v>
      </c>
      <c r="C8" s="257">
        <v>11200</v>
      </c>
      <c r="D8" s="257"/>
      <c r="E8" s="253"/>
      <c r="F8" s="252">
        <f t="shared" si="0"/>
        <v>-224134.11</v>
      </c>
    </row>
    <row r="9" spans="1:6">
      <c r="A9" s="271">
        <v>42921</v>
      </c>
      <c r="B9" s="256" t="s">
        <v>732</v>
      </c>
      <c r="C9" s="257">
        <v>21700</v>
      </c>
      <c r="D9" s="257"/>
      <c r="E9" s="253"/>
      <c r="F9" s="252">
        <f t="shared" si="0"/>
        <v>-245834.11</v>
      </c>
    </row>
    <row r="10" spans="1:6">
      <c r="A10" s="271">
        <v>42922</v>
      </c>
      <c r="B10" s="256" t="s">
        <v>733</v>
      </c>
      <c r="C10" s="257">
        <v>1334</v>
      </c>
      <c r="D10" s="257"/>
      <c r="E10" s="253"/>
      <c r="F10" s="252">
        <f t="shared" si="0"/>
        <v>-247168.11</v>
      </c>
    </row>
    <row r="11" spans="1:6">
      <c r="A11" s="271">
        <v>42935</v>
      </c>
      <c r="B11" s="256" t="s">
        <v>734</v>
      </c>
      <c r="C11" s="257">
        <v>18840</v>
      </c>
      <c r="D11" s="257"/>
      <c r="E11" s="253"/>
      <c r="F11" s="252">
        <f t="shared" si="0"/>
        <v>-266008.11</v>
      </c>
    </row>
    <row r="12" spans="1:6">
      <c r="A12" s="271">
        <v>42936</v>
      </c>
      <c r="B12" s="256" t="s">
        <v>735</v>
      </c>
      <c r="C12" s="257">
        <v>1334</v>
      </c>
      <c r="D12" s="257"/>
      <c r="E12" s="253"/>
      <c r="F12" s="252">
        <f t="shared" si="0"/>
        <v>-267342.11</v>
      </c>
    </row>
    <row r="13" spans="1:6">
      <c r="A13" s="271">
        <v>42936</v>
      </c>
      <c r="B13" s="256" t="s">
        <v>736</v>
      </c>
      <c r="C13" s="257">
        <v>10535.98</v>
      </c>
      <c r="D13" s="257"/>
      <c r="E13" s="253"/>
      <c r="F13" s="252">
        <f t="shared" si="0"/>
        <v>-277878.08999999997</v>
      </c>
    </row>
    <row r="14" spans="1:6">
      <c r="A14" s="271">
        <v>42943</v>
      </c>
      <c r="B14" s="256" t="s">
        <v>737</v>
      </c>
      <c r="C14" s="257">
        <v>900</v>
      </c>
      <c r="D14" s="257"/>
      <c r="E14" s="253"/>
      <c r="F14" s="252">
        <f t="shared" si="0"/>
        <v>-278778.08999999997</v>
      </c>
    </row>
    <row r="15" spans="1:6">
      <c r="A15" s="271"/>
      <c r="B15" s="256" t="s">
        <v>738</v>
      </c>
      <c r="C15" s="257"/>
      <c r="D15" s="257"/>
      <c r="E15" s="253">
        <v>59340</v>
      </c>
      <c r="F15" s="252">
        <f t="shared" si="0"/>
        <v>-219438.08999999997</v>
      </c>
    </row>
    <row r="16" spans="1:6">
      <c r="A16" s="271">
        <v>42949</v>
      </c>
      <c r="B16" s="256" t="s">
        <v>739</v>
      </c>
      <c r="C16" s="257">
        <v>7000</v>
      </c>
      <c r="D16" s="257"/>
      <c r="E16" s="253"/>
      <c r="F16" s="252">
        <f t="shared" si="0"/>
        <v>-226438.08999999997</v>
      </c>
    </row>
    <row r="17" spans="1:6">
      <c r="A17" s="271">
        <v>42950</v>
      </c>
      <c r="B17" s="256" t="s">
        <v>740</v>
      </c>
      <c r="C17" s="257">
        <v>1414</v>
      </c>
      <c r="D17" s="257"/>
      <c r="E17" s="253"/>
      <c r="F17" s="252">
        <f t="shared" si="0"/>
        <v>-227852.08999999997</v>
      </c>
    </row>
    <row r="18" spans="1:6">
      <c r="A18" s="271">
        <v>42951</v>
      </c>
      <c r="B18" s="256" t="s">
        <v>741</v>
      </c>
      <c r="C18" s="257">
        <v>4200</v>
      </c>
      <c r="D18" s="257"/>
      <c r="E18" s="253"/>
      <c r="F18" s="252">
        <f t="shared" si="0"/>
        <v>-232052.08999999997</v>
      </c>
    </row>
    <row r="19" spans="1:6">
      <c r="A19" s="271">
        <v>42952</v>
      </c>
      <c r="B19" s="256" t="s">
        <v>742</v>
      </c>
      <c r="C19" s="257"/>
      <c r="D19" s="257">
        <v>4000</v>
      </c>
      <c r="E19" s="253"/>
      <c r="F19" s="252">
        <f t="shared" si="0"/>
        <v>-236052.08999999997</v>
      </c>
    </row>
    <row r="20" spans="1:6">
      <c r="A20" s="271">
        <v>42953</v>
      </c>
      <c r="B20" s="256" t="s">
        <v>743</v>
      </c>
      <c r="C20" s="257">
        <v>16400</v>
      </c>
      <c r="D20" s="257"/>
      <c r="E20" s="253"/>
      <c r="F20" s="252">
        <f t="shared" si="0"/>
        <v>-252452.08999999997</v>
      </c>
    </row>
    <row r="21" spans="1:6">
      <c r="A21" s="271">
        <v>42954</v>
      </c>
      <c r="B21" s="256" t="s">
        <v>744</v>
      </c>
      <c r="C21" s="257">
        <v>21700</v>
      </c>
      <c r="D21" s="257"/>
      <c r="E21" s="253"/>
      <c r="F21" s="252">
        <f t="shared" si="0"/>
        <v>-274152.08999999997</v>
      </c>
    </row>
    <row r="22" spans="1:6">
      <c r="A22" s="271">
        <v>42955</v>
      </c>
      <c r="B22" s="256" t="s">
        <v>745</v>
      </c>
      <c r="C22" s="257">
        <v>4200</v>
      </c>
      <c r="D22" s="257"/>
      <c r="E22" s="253"/>
      <c r="F22" s="252">
        <f t="shared" si="0"/>
        <v>-278352.08999999997</v>
      </c>
    </row>
    <row r="23" spans="1:6">
      <c r="A23" s="271">
        <v>42956</v>
      </c>
      <c r="B23" s="256" t="s">
        <v>746</v>
      </c>
      <c r="C23" s="257">
        <v>1310.4000000000001</v>
      </c>
      <c r="D23" s="257"/>
      <c r="E23" s="253"/>
      <c r="F23" s="252">
        <f t="shared" si="0"/>
        <v>-279662.49</v>
      </c>
    </row>
    <row r="24" spans="1:6">
      <c r="A24" s="271">
        <v>42957</v>
      </c>
      <c r="B24" s="256" t="s">
        <v>747</v>
      </c>
      <c r="C24" s="257">
        <v>1414.5</v>
      </c>
      <c r="D24" s="257"/>
      <c r="E24" s="253"/>
      <c r="F24" s="252">
        <f t="shared" si="0"/>
        <v>-281076.99</v>
      </c>
    </row>
    <row r="25" spans="1:6">
      <c r="A25" s="271">
        <v>42964</v>
      </c>
      <c r="B25" s="256" t="s">
        <v>748</v>
      </c>
      <c r="C25" s="257">
        <v>1310.4000000000001</v>
      </c>
      <c r="D25" s="257"/>
      <c r="E25" s="253"/>
      <c r="F25" s="252">
        <f t="shared" si="0"/>
        <v>-282387.39</v>
      </c>
    </row>
    <row r="26" spans="1:6">
      <c r="A26" s="271">
        <v>42964</v>
      </c>
      <c r="B26" s="256" t="s">
        <v>749</v>
      </c>
      <c r="C26" s="257">
        <v>1414</v>
      </c>
      <c r="D26" s="257"/>
      <c r="E26" s="253"/>
      <c r="F26" s="252">
        <f t="shared" si="0"/>
        <v>-283801.39</v>
      </c>
    </row>
    <row r="27" spans="1:6">
      <c r="A27" s="271">
        <v>42973</v>
      </c>
      <c r="B27" s="256" t="s">
        <v>750</v>
      </c>
      <c r="C27" s="257">
        <v>990</v>
      </c>
      <c r="D27" s="257"/>
      <c r="E27" s="253"/>
      <c r="F27" s="252">
        <f t="shared" si="0"/>
        <v>-284791.39</v>
      </c>
    </row>
    <row r="28" spans="1:6">
      <c r="A28" s="271">
        <v>42978</v>
      </c>
      <c r="B28" s="256" t="s">
        <v>751</v>
      </c>
      <c r="C28" s="257">
        <v>1415</v>
      </c>
      <c r="D28" s="257"/>
      <c r="E28" s="253"/>
      <c r="F28" s="252">
        <f t="shared" si="0"/>
        <v>-286206.39</v>
      </c>
    </row>
    <row r="29" spans="1:6">
      <c r="A29" s="271">
        <v>42978</v>
      </c>
      <c r="B29" s="256" t="s">
        <v>752</v>
      </c>
      <c r="C29" s="257">
        <v>16000</v>
      </c>
      <c r="D29" s="257"/>
      <c r="E29" s="253"/>
      <c r="F29" s="252">
        <f t="shared" si="0"/>
        <v>-302206.39</v>
      </c>
    </row>
    <row r="30" spans="1:6">
      <c r="A30" s="271"/>
      <c r="B30" s="256" t="s">
        <v>753</v>
      </c>
      <c r="C30" s="257"/>
      <c r="D30" s="257"/>
      <c r="E30" s="253">
        <v>69110.55</v>
      </c>
      <c r="F30" s="252">
        <f t="shared" si="0"/>
        <v>-233095.84000000003</v>
      </c>
    </row>
    <row r="31" spans="1:6">
      <c r="A31" s="271">
        <v>42983</v>
      </c>
      <c r="B31" s="256" t="s">
        <v>754</v>
      </c>
      <c r="C31" s="257">
        <v>7000</v>
      </c>
      <c r="D31" s="257"/>
      <c r="E31" s="253"/>
      <c r="F31" s="252">
        <f t="shared" si="0"/>
        <v>-240095.84000000003</v>
      </c>
    </row>
    <row r="32" spans="1:6">
      <c r="A32" s="271">
        <v>42983</v>
      </c>
      <c r="B32" s="256" t="s">
        <v>755</v>
      </c>
      <c r="C32" s="257">
        <v>21700</v>
      </c>
      <c r="D32" s="257"/>
      <c r="E32" s="253"/>
      <c r="F32" s="252">
        <f t="shared" si="0"/>
        <v>-261795.84000000003</v>
      </c>
    </row>
    <row r="33" spans="1:6">
      <c r="A33" s="271">
        <v>42984</v>
      </c>
      <c r="B33" s="256" t="s">
        <v>756</v>
      </c>
      <c r="C33" s="257">
        <v>4200</v>
      </c>
      <c r="D33" s="257"/>
      <c r="E33" s="253"/>
      <c r="F33" s="252">
        <f t="shared" si="0"/>
        <v>-265995.84000000003</v>
      </c>
    </row>
    <row r="34" spans="1:6">
      <c r="A34" s="271">
        <v>42985</v>
      </c>
      <c r="B34" s="256" t="s">
        <v>757</v>
      </c>
      <c r="C34" s="257">
        <v>1650</v>
      </c>
      <c r="D34" s="257"/>
      <c r="E34" s="253"/>
      <c r="F34" s="252">
        <f t="shared" si="0"/>
        <v>-267645.84000000003</v>
      </c>
    </row>
    <row r="35" spans="1:6">
      <c r="A35" s="271">
        <v>42985</v>
      </c>
      <c r="B35" s="256" t="s">
        <v>758</v>
      </c>
      <c r="C35" s="257">
        <v>1414.5</v>
      </c>
      <c r="D35" s="257"/>
      <c r="E35" s="253"/>
      <c r="F35" s="252">
        <f t="shared" si="0"/>
        <v>-269060.34000000003</v>
      </c>
    </row>
    <row r="36" spans="1:6">
      <c r="A36" s="271">
        <v>42985</v>
      </c>
      <c r="B36" s="256" t="s">
        <v>759</v>
      </c>
      <c r="C36" s="257">
        <v>1200</v>
      </c>
      <c r="D36" s="257"/>
      <c r="E36" s="253"/>
      <c r="F36" s="252">
        <f t="shared" si="0"/>
        <v>-270260.34000000003</v>
      </c>
    </row>
    <row r="37" spans="1:6">
      <c r="A37" s="271">
        <v>42992</v>
      </c>
      <c r="B37" s="256" t="s">
        <v>760</v>
      </c>
      <c r="C37" s="257">
        <v>1414.5</v>
      </c>
      <c r="D37" s="257"/>
      <c r="E37" s="253"/>
      <c r="F37" s="252">
        <f t="shared" si="0"/>
        <v>-271674.84000000003</v>
      </c>
    </row>
    <row r="38" spans="1:6">
      <c r="A38" s="271">
        <v>42999</v>
      </c>
      <c r="B38" s="256" t="s">
        <v>761</v>
      </c>
      <c r="C38" s="257">
        <v>1414</v>
      </c>
      <c r="D38" s="257"/>
      <c r="E38" s="253"/>
      <c r="F38" s="252">
        <f t="shared" si="0"/>
        <v>-273088.84000000003</v>
      </c>
    </row>
    <row r="39" spans="1:6">
      <c r="A39" s="271">
        <v>43001</v>
      </c>
      <c r="B39" s="256" t="s">
        <v>762</v>
      </c>
      <c r="C39" s="257"/>
      <c r="D39" s="257">
        <v>3700</v>
      </c>
      <c r="E39" s="253"/>
      <c r="F39" s="252">
        <f t="shared" si="0"/>
        <v>-276788.84000000003</v>
      </c>
    </row>
    <row r="40" spans="1:6">
      <c r="A40" s="271">
        <v>43006</v>
      </c>
      <c r="B40" s="256" t="s">
        <v>763</v>
      </c>
      <c r="C40" s="257">
        <v>1414</v>
      </c>
      <c r="D40" s="257"/>
      <c r="E40" s="253"/>
      <c r="F40" s="252">
        <f t="shared" si="0"/>
        <v>-278202.84000000003</v>
      </c>
    </row>
    <row r="41" spans="1:6">
      <c r="A41" s="271">
        <v>43007</v>
      </c>
      <c r="B41" s="256" t="s">
        <v>764</v>
      </c>
      <c r="C41" s="257">
        <v>3500</v>
      </c>
      <c r="D41" s="257"/>
      <c r="E41" s="253"/>
      <c r="F41" s="252">
        <f t="shared" si="0"/>
        <v>-281702.84000000003</v>
      </c>
    </row>
    <row r="42" spans="1:6">
      <c r="A42" s="271"/>
      <c r="B42" s="256" t="s">
        <v>765</v>
      </c>
      <c r="C42" s="257"/>
      <c r="D42" s="257"/>
      <c r="E42" s="253">
        <v>60879.360000000001</v>
      </c>
      <c r="F42" s="252">
        <f t="shared" si="0"/>
        <v>-220823.48000000004</v>
      </c>
    </row>
    <row r="43" spans="1:6">
      <c r="A43" s="271">
        <v>43009</v>
      </c>
      <c r="B43" s="256" t="s">
        <v>766</v>
      </c>
      <c r="C43" s="257">
        <v>16400</v>
      </c>
      <c r="D43" s="257"/>
      <c r="E43" s="253"/>
      <c r="F43" s="252">
        <f t="shared" si="0"/>
        <v>-237223.48000000004</v>
      </c>
    </row>
    <row r="44" spans="1:6">
      <c r="A44" s="271">
        <v>43013</v>
      </c>
      <c r="B44" s="256" t="s">
        <v>767</v>
      </c>
      <c r="C44" s="257">
        <v>12584</v>
      </c>
      <c r="D44" s="257"/>
      <c r="E44" s="253"/>
      <c r="F44" s="252">
        <f t="shared" si="0"/>
        <v>-249807.48000000004</v>
      </c>
    </row>
    <row r="45" spans="1:6">
      <c r="A45" s="271">
        <v>43013</v>
      </c>
      <c r="B45" s="256" t="s">
        <v>768</v>
      </c>
      <c r="C45" s="257">
        <v>1414</v>
      </c>
      <c r="D45" s="257"/>
      <c r="E45" s="253"/>
      <c r="F45" s="252">
        <f t="shared" si="0"/>
        <v>-251221.48000000004</v>
      </c>
    </row>
    <row r="46" spans="1:6">
      <c r="A46" s="271">
        <v>43014</v>
      </c>
      <c r="B46" s="256" t="s">
        <v>769</v>
      </c>
      <c r="C46" s="257">
        <v>7000</v>
      </c>
      <c r="D46" s="257"/>
      <c r="E46" s="253"/>
      <c r="F46" s="252">
        <f t="shared" si="0"/>
        <v>-258221.48000000004</v>
      </c>
    </row>
    <row r="47" spans="1:6">
      <c r="A47" s="271">
        <v>43015</v>
      </c>
      <c r="B47" s="256" t="s">
        <v>742</v>
      </c>
      <c r="C47" s="257"/>
      <c r="D47" s="257">
        <v>2000</v>
      </c>
      <c r="E47" s="253"/>
      <c r="F47" s="252">
        <f t="shared" si="0"/>
        <v>-260221.48000000004</v>
      </c>
    </row>
    <row r="48" spans="1:6">
      <c r="A48" s="271">
        <v>43017</v>
      </c>
      <c r="B48" s="256" t="s">
        <v>770</v>
      </c>
      <c r="C48" s="257">
        <v>21700</v>
      </c>
      <c r="D48" s="257"/>
      <c r="E48" s="253"/>
      <c r="F48" s="252">
        <f t="shared" si="0"/>
        <v>-281921.48000000004</v>
      </c>
    </row>
    <row r="49" spans="1:6">
      <c r="A49" s="271">
        <v>43018</v>
      </c>
      <c r="B49" s="256" t="s">
        <v>771</v>
      </c>
      <c r="C49" s="257">
        <v>4200</v>
      </c>
      <c r="D49" s="257"/>
      <c r="E49" s="253"/>
      <c r="F49" s="252">
        <f t="shared" si="0"/>
        <v>-286121.48000000004</v>
      </c>
    </row>
    <row r="50" spans="1:6">
      <c r="A50" s="271">
        <v>43019</v>
      </c>
      <c r="B50" s="256" t="s">
        <v>772</v>
      </c>
      <c r="C50" s="257">
        <v>1485</v>
      </c>
      <c r="D50" s="257"/>
      <c r="E50" s="253"/>
      <c r="F50" s="252">
        <f t="shared" si="0"/>
        <v>-287606.48000000004</v>
      </c>
    </row>
    <row r="51" spans="1:6">
      <c r="A51" s="271">
        <v>43020</v>
      </c>
      <c r="B51" s="256" t="s">
        <v>773</v>
      </c>
      <c r="C51" s="257">
        <v>1500</v>
      </c>
      <c r="D51" s="257"/>
      <c r="E51" s="253"/>
      <c r="F51" s="252">
        <f t="shared" si="0"/>
        <v>-289106.48000000004</v>
      </c>
    </row>
    <row r="52" spans="1:6">
      <c r="A52" s="271">
        <v>43026</v>
      </c>
      <c r="B52" s="256" t="s">
        <v>774</v>
      </c>
      <c r="C52" s="257">
        <v>6321.6</v>
      </c>
      <c r="D52" s="257"/>
      <c r="E52" s="253"/>
      <c r="F52" s="252">
        <f t="shared" si="0"/>
        <v>-295428.08</v>
      </c>
    </row>
    <row r="53" spans="1:6">
      <c r="A53" s="271">
        <v>43026</v>
      </c>
      <c r="B53" s="256" t="s">
        <v>775</v>
      </c>
      <c r="C53" s="257">
        <v>2310</v>
      </c>
      <c r="D53" s="257"/>
      <c r="E53" s="253"/>
      <c r="F53" s="252">
        <f t="shared" si="0"/>
        <v>-297738.08</v>
      </c>
    </row>
    <row r="54" spans="1:6">
      <c r="A54" s="271">
        <v>43034</v>
      </c>
      <c r="B54" s="256" t="s">
        <v>776</v>
      </c>
      <c r="C54" s="257">
        <v>1500</v>
      </c>
      <c r="D54" s="257"/>
      <c r="E54" s="253"/>
      <c r="F54" s="252">
        <f t="shared" si="0"/>
        <v>-299238.08</v>
      </c>
    </row>
    <row r="55" spans="1:6">
      <c r="A55" s="271"/>
      <c r="B55" s="256" t="s">
        <v>777</v>
      </c>
      <c r="C55" s="257"/>
      <c r="D55" s="257"/>
      <c r="E55" s="253">
        <v>67610</v>
      </c>
      <c r="F55" s="252">
        <f t="shared" si="0"/>
        <v>-231628.08000000002</v>
      </c>
    </row>
    <row r="56" spans="1:6">
      <c r="A56" s="271">
        <v>43039</v>
      </c>
      <c r="B56" s="256" t="s">
        <v>778</v>
      </c>
      <c r="C56" s="257">
        <v>3500</v>
      </c>
      <c r="D56" s="257"/>
      <c r="E56" s="253"/>
      <c r="F56" s="252">
        <f t="shared" si="0"/>
        <v>-235128.08000000002</v>
      </c>
    </row>
    <row r="57" spans="1:6">
      <c r="A57" s="271">
        <v>43040</v>
      </c>
      <c r="B57" s="256" t="s">
        <v>779</v>
      </c>
      <c r="C57" s="257">
        <v>2475</v>
      </c>
      <c r="D57" s="257"/>
      <c r="E57" s="253"/>
      <c r="F57" s="252">
        <f t="shared" si="0"/>
        <v>-237603.08000000002</v>
      </c>
    </row>
    <row r="58" spans="1:6">
      <c r="A58" s="271">
        <v>43040</v>
      </c>
      <c r="B58" s="256" t="s">
        <v>780</v>
      </c>
      <c r="C58" s="257">
        <v>7100</v>
      </c>
      <c r="D58" s="257"/>
      <c r="E58" s="253"/>
      <c r="F58" s="252">
        <f t="shared" si="0"/>
        <v>-244703.08000000002</v>
      </c>
    </row>
    <row r="59" spans="1:6">
      <c r="A59" s="271">
        <v>43040</v>
      </c>
      <c r="B59" s="256" t="s">
        <v>781</v>
      </c>
      <c r="C59" s="257">
        <v>2634</v>
      </c>
      <c r="D59" s="257"/>
      <c r="E59" s="253"/>
      <c r="F59" s="252">
        <f t="shared" si="0"/>
        <v>-247337.08000000002</v>
      </c>
    </row>
    <row r="60" spans="1:6">
      <c r="A60" s="271">
        <v>43041</v>
      </c>
      <c r="B60" s="256" t="s">
        <v>782</v>
      </c>
      <c r="C60" s="257">
        <v>17200</v>
      </c>
      <c r="D60" s="257"/>
      <c r="E60" s="253"/>
      <c r="F60" s="252">
        <f t="shared" si="0"/>
        <v>-264537.08</v>
      </c>
    </row>
    <row r="61" spans="1:6">
      <c r="A61" s="271">
        <v>43041</v>
      </c>
      <c r="B61" s="256" t="s">
        <v>783</v>
      </c>
      <c r="C61" s="257">
        <v>1500</v>
      </c>
      <c r="D61" s="257"/>
      <c r="E61" s="253"/>
      <c r="F61" s="252">
        <f t="shared" si="0"/>
        <v>-266037.08</v>
      </c>
    </row>
    <row r="62" spans="1:6">
      <c r="A62" s="271">
        <v>43042</v>
      </c>
      <c r="B62" s="256" t="s">
        <v>784</v>
      </c>
      <c r="C62" s="257">
        <v>4200</v>
      </c>
      <c r="D62" s="257"/>
      <c r="E62" s="253"/>
      <c r="F62" s="252">
        <f t="shared" si="0"/>
        <v>-270237.08</v>
      </c>
    </row>
    <row r="63" spans="1:6">
      <c r="A63" s="271">
        <v>43043</v>
      </c>
      <c r="B63" s="256" t="s">
        <v>785</v>
      </c>
      <c r="C63" s="257">
        <v>3604</v>
      </c>
      <c r="D63" s="257"/>
      <c r="E63" s="253"/>
      <c r="F63" s="252">
        <f t="shared" si="0"/>
        <v>-273841.08</v>
      </c>
    </row>
    <row r="64" spans="1:6">
      <c r="A64" s="271">
        <v>43045</v>
      </c>
      <c r="B64" s="256" t="s">
        <v>786</v>
      </c>
      <c r="C64" s="257">
        <v>7000</v>
      </c>
      <c r="D64" s="257"/>
      <c r="E64" s="253"/>
      <c r="F64" s="252">
        <f t="shared" si="0"/>
        <v>-280841.08</v>
      </c>
    </row>
    <row r="65" spans="1:6">
      <c r="A65" s="271">
        <v>43045</v>
      </c>
      <c r="B65" s="256" t="s">
        <v>787</v>
      </c>
      <c r="C65" s="257">
        <v>21700</v>
      </c>
      <c r="D65" s="257"/>
      <c r="E65" s="253"/>
      <c r="F65" s="252">
        <f t="shared" si="0"/>
        <v>-302541.08</v>
      </c>
    </row>
    <row r="66" spans="1:6">
      <c r="A66" s="271">
        <v>43047</v>
      </c>
      <c r="B66" s="256" t="s">
        <v>788</v>
      </c>
      <c r="C66" s="257">
        <v>2970</v>
      </c>
      <c r="D66" s="257"/>
      <c r="E66" s="253"/>
      <c r="F66" s="252">
        <f t="shared" si="0"/>
        <v>-305511.08</v>
      </c>
    </row>
    <row r="67" spans="1:6">
      <c r="A67" s="271">
        <v>43048</v>
      </c>
      <c r="B67" s="256" t="s">
        <v>789</v>
      </c>
      <c r="C67" s="257">
        <v>17200</v>
      </c>
      <c r="D67" s="257"/>
      <c r="E67" s="253"/>
      <c r="F67" s="252">
        <f t="shared" si="0"/>
        <v>-322711.08</v>
      </c>
    </row>
    <row r="68" spans="1:6">
      <c r="A68" s="271">
        <v>43049</v>
      </c>
      <c r="B68" s="256" t="s">
        <v>790</v>
      </c>
      <c r="C68" s="257">
        <v>6321.6</v>
      </c>
      <c r="D68" s="257"/>
      <c r="E68" s="253"/>
      <c r="F68" s="252">
        <f t="shared" si="0"/>
        <v>-329032.68</v>
      </c>
    </row>
    <row r="69" spans="1:6">
      <c r="A69" s="271">
        <v>43050</v>
      </c>
      <c r="B69" s="256" t="s">
        <v>791</v>
      </c>
      <c r="C69" s="257">
        <v>7000</v>
      </c>
      <c r="D69" s="257"/>
      <c r="E69" s="253"/>
      <c r="F69" s="252">
        <f t="shared" si="0"/>
        <v>-336032.68</v>
      </c>
    </row>
    <row r="70" spans="1:6">
      <c r="A70" s="271">
        <v>43050</v>
      </c>
      <c r="B70" s="256" t="s">
        <v>742</v>
      </c>
      <c r="C70" s="257"/>
      <c r="D70" s="257">
        <v>2000</v>
      </c>
      <c r="E70" s="253"/>
      <c r="F70" s="252">
        <f t="shared" ref="F70:F133" si="1">+F69-C70-D70+E70</f>
        <v>-338032.68</v>
      </c>
    </row>
    <row r="71" spans="1:6">
      <c r="A71" s="271">
        <v>43055</v>
      </c>
      <c r="B71" s="256" t="s">
        <v>792</v>
      </c>
      <c r="C71" s="257">
        <v>1500</v>
      </c>
      <c r="D71" s="257"/>
      <c r="E71" s="253"/>
      <c r="F71" s="252">
        <f t="shared" si="1"/>
        <v>-339532.68</v>
      </c>
    </row>
    <row r="72" spans="1:6">
      <c r="A72" s="271">
        <v>43055</v>
      </c>
      <c r="B72" s="256" t="s">
        <v>793</v>
      </c>
      <c r="C72" s="257"/>
      <c r="D72" s="257">
        <v>1000</v>
      </c>
      <c r="E72" s="253"/>
      <c r="F72" s="252">
        <f t="shared" si="1"/>
        <v>-340532.68</v>
      </c>
    </row>
    <row r="73" spans="1:6">
      <c r="A73" s="271">
        <v>43056</v>
      </c>
      <c r="B73" s="256" t="s">
        <v>794</v>
      </c>
      <c r="C73" s="257">
        <v>1677.52</v>
      </c>
      <c r="D73" s="257"/>
      <c r="E73" s="253"/>
      <c r="F73" s="252">
        <f t="shared" si="1"/>
        <v>-342210.2</v>
      </c>
    </row>
    <row r="74" spans="1:6">
      <c r="A74" s="271"/>
      <c r="B74" s="256" t="s">
        <v>795</v>
      </c>
      <c r="C74" s="257"/>
      <c r="D74" s="257"/>
      <c r="E74" s="253">
        <v>46552.05</v>
      </c>
      <c r="F74" s="252">
        <f t="shared" si="1"/>
        <v>-295658.15000000002</v>
      </c>
    </row>
    <row r="75" spans="1:6">
      <c r="A75" s="271">
        <v>43070</v>
      </c>
      <c r="B75" s="256" t="s">
        <v>796</v>
      </c>
      <c r="C75" s="257">
        <v>1816</v>
      </c>
      <c r="D75" s="257"/>
      <c r="E75" s="253"/>
      <c r="F75" s="252">
        <f t="shared" si="1"/>
        <v>-297474.15000000002</v>
      </c>
    </row>
    <row r="76" spans="1:6">
      <c r="A76" s="271">
        <v>43070</v>
      </c>
      <c r="B76" s="256" t="s">
        <v>797</v>
      </c>
      <c r="C76" s="257">
        <v>11000</v>
      </c>
      <c r="D76" s="257"/>
      <c r="E76" s="253"/>
      <c r="F76" s="252">
        <f t="shared" si="1"/>
        <v>-308474.15000000002</v>
      </c>
    </row>
    <row r="77" spans="1:6">
      <c r="A77" s="271">
        <v>43071</v>
      </c>
      <c r="B77" s="256" t="s">
        <v>798</v>
      </c>
      <c r="C77" s="257">
        <v>17200</v>
      </c>
      <c r="D77" s="257"/>
      <c r="E77" s="253"/>
      <c r="F77" s="252">
        <f t="shared" si="1"/>
        <v>-325674.15000000002</v>
      </c>
    </row>
    <row r="78" spans="1:6">
      <c r="A78" s="271">
        <v>43073</v>
      </c>
      <c r="B78" s="256" t="s">
        <v>799</v>
      </c>
      <c r="C78" s="257">
        <v>3500</v>
      </c>
      <c r="D78" s="257"/>
      <c r="E78" s="253"/>
      <c r="F78" s="252">
        <f t="shared" si="1"/>
        <v>-329174.15000000002</v>
      </c>
    </row>
    <row r="79" spans="1:6">
      <c r="A79" s="271">
        <v>43075</v>
      </c>
      <c r="B79" s="256" t="s">
        <v>800</v>
      </c>
      <c r="C79" s="257">
        <v>16000</v>
      </c>
      <c r="D79" s="257"/>
      <c r="E79" s="253"/>
      <c r="F79" s="252">
        <f t="shared" si="1"/>
        <v>-345174.15</v>
      </c>
    </row>
    <row r="80" spans="1:6">
      <c r="A80" s="271">
        <v>43076</v>
      </c>
      <c r="B80" s="256" t="s">
        <v>801</v>
      </c>
      <c r="C80" s="257">
        <v>21700</v>
      </c>
      <c r="D80" s="257"/>
      <c r="E80" s="253"/>
      <c r="F80" s="252">
        <f t="shared" si="1"/>
        <v>-366874.15</v>
      </c>
    </row>
    <row r="81" spans="1:6">
      <c r="A81" s="271">
        <v>43090</v>
      </c>
      <c r="B81" s="256" t="s">
        <v>802</v>
      </c>
      <c r="C81" s="257">
        <v>652</v>
      </c>
      <c r="D81" s="257"/>
      <c r="E81" s="253"/>
      <c r="F81" s="252">
        <f t="shared" si="1"/>
        <v>-367526.15</v>
      </c>
    </row>
    <row r="82" spans="1:6">
      <c r="A82" s="271"/>
      <c r="B82" s="256" t="s">
        <v>803</v>
      </c>
      <c r="C82" s="257"/>
      <c r="D82" s="257"/>
      <c r="E82" s="253">
        <v>16562.8</v>
      </c>
      <c r="F82" s="252">
        <f t="shared" si="1"/>
        <v>-350963.35000000003</v>
      </c>
    </row>
    <row r="83" spans="1:6">
      <c r="A83" s="271"/>
      <c r="B83" s="256" t="s">
        <v>804</v>
      </c>
      <c r="C83" s="257"/>
      <c r="D83" s="257"/>
      <c r="E83" s="253">
        <v>5005.3999999999996</v>
      </c>
      <c r="F83" s="252">
        <f t="shared" si="1"/>
        <v>-345957.95</v>
      </c>
    </row>
    <row r="84" spans="1:6">
      <c r="A84" s="271">
        <v>43132</v>
      </c>
      <c r="B84" s="256" t="s">
        <v>805</v>
      </c>
      <c r="C84" s="257">
        <v>1380</v>
      </c>
      <c r="D84" s="257"/>
      <c r="E84" s="253"/>
      <c r="F84" s="252">
        <f t="shared" si="1"/>
        <v>-347337.95</v>
      </c>
    </row>
    <row r="85" spans="1:6">
      <c r="A85" s="271">
        <v>43151</v>
      </c>
      <c r="B85" s="256" t="s">
        <v>806</v>
      </c>
      <c r="C85" s="257">
        <v>5000</v>
      </c>
      <c r="D85" s="257"/>
      <c r="E85" s="253"/>
      <c r="F85" s="252">
        <f t="shared" si="1"/>
        <v>-352337.95</v>
      </c>
    </row>
    <row r="86" spans="1:6">
      <c r="A86" s="271">
        <v>43152</v>
      </c>
      <c r="B86" s="256" t="s">
        <v>807</v>
      </c>
      <c r="C86" s="257">
        <v>2080</v>
      </c>
      <c r="D86" s="257"/>
      <c r="E86" s="253"/>
      <c r="F86" s="252">
        <f t="shared" si="1"/>
        <v>-354417.95</v>
      </c>
    </row>
    <row r="87" spans="1:6">
      <c r="A87" s="271"/>
      <c r="B87" s="256" t="s">
        <v>808</v>
      </c>
      <c r="C87" s="257"/>
      <c r="D87" s="257"/>
      <c r="E87" s="253">
        <v>69943.34</v>
      </c>
      <c r="F87" s="252">
        <f t="shared" si="1"/>
        <v>-284474.61</v>
      </c>
    </row>
    <row r="88" spans="1:6">
      <c r="A88" s="271">
        <v>43160</v>
      </c>
      <c r="B88" s="256" t="s">
        <v>809</v>
      </c>
      <c r="C88" s="257">
        <v>18400</v>
      </c>
      <c r="D88" s="257"/>
      <c r="E88" s="253"/>
      <c r="F88" s="252">
        <f t="shared" si="1"/>
        <v>-302874.61</v>
      </c>
    </row>
    <row r="89" spans="1:6">
      <c r="A89" s="271">
        <v>43165</v>
      </c>
      <c r="B89" s="256" t="s">
        <v>810</v>
      </c>
      <c r="C89" s="257">
        <v>5200</v>
      </c>
      <c r="D89" s="257"/>
      <c r="E89" s="253"/>
      <c r="F89" s="252">
        <f t="shared" si="1"/>
        <v>-308074.61</v>
      </c>
    </row>
    <row r="90" spans="1:6">
      <c r="A90" s="271">
        <v>43166</v>
      </c>
      <c r="B90" s="256" t="s">
        <v>811</v>
      </c>
      <c r="C90" s="257">
        <v>10000</v>
      </c>
      <c r="D90" s="257"/>
      <c r="E90" s="253"/>
      <c r="F90" s="252">
        <f t="shared" si="1"/>
        <v>-318074.61</v>
      </c>
    </row>
    <row r="91" spans="1:6">
      <c r="A91" s="271">
        <v>43166</v>
      </c>
      <c r="B91" s="256" t="s">
        <v>812</v>
      </c>
      <c r="C91" s="257">
        <v>660</v>
      </c>
      <c r="D91" s="257"/>
      <c r="E91" s="253"/>
      <c r="F91" s="252">
        <f t="shared" si="1"/>
        <v>-318734.61</v>
      </c>
    </row>
    <row r="92" spans="1:6">
      <c r="A92" s="271">
        <v>43167</v>
      </c>
      <c r="B92" s="256" t="s">
        <v>813</v>
      </c>
      <c r="C92" s="257">
        <v>6534</v>
      </c>
      <c r="D92" s="257"/>
      <c r="E92" s="253"/>
      <c r="F92" s="252">
        <f t="shared" si="1"/>
        <v>-325268.61</v>
      </c>
    </row>
    <row r="93" spans="1:6">
      <c r="A93" s="271">
        <v>43167</v>
      </c>
      <c r="B93" s="256" t="s">
        <v>814</v>
      </c>
      <c r="C93" s="257"/>
      <c r="D93" s="257">
        <v>580</v>
      </c>
      <c r="E93" s="253"/>
      <c r="F93" s="252">
        <f t="shared" si="1"/>
        <v>-325848.61</v>
      </c>
    </row>
    <row r="94" spans="1:6">
      <c r="A94" s="271">
        <v>43168</v>
      </c>
      <c r="B94" s="256" t="s">
        <v>815</v>
      </c>
      <c r="C94" s="257">
        <v>945</v>
      </c>
      <c r="D94" s="257"/>
      <c r="E94" s="253"/>
      <c r="F94" s="252">
        <f t="shared" si="1"/>
        <v>-326793.61</v>
      </c>
    </row>
    <row r="95" spans="1:6">
      <c r="A95" s="271">
        <v>43168</v>
      </c>
      <c r="B95" s="256" t="s">
        <v>816</v>
      </c>
      <c r="C95" s="257">
        <v>750</v>
      </c>
      <c r="D95" s="257"/>
      <c r="E95" s="253"/>
      <c r="F95" s="252">
        <f t="shared" si="1"/>
        <v>-327543.61</v>
      </c>
    </row>
    <row r="96" spans="1:6">
      <c r="A96" s="271">
        <v>43168</v>
      </c>
      <c r="B96" s="256" t="s">
        <v>817</v>
      </c>
      <c r="C96" s="257">
        <v>611.42999999999995</v>
      </c>
      <c r="D96" s="257"/>
      <c r="E96" s="253"/>
      <c r="F96" s="252">
        <f t="shared" si="1"/>
        <v>-328155.03999999998</v>
      </c>
    </row>
    <row r="97" spans="1:6">
      <c r="A97" s="271">
        <v>43172</v>
      </c>
      <c r="B97" s="256" t="s">
        <v>818</v>
      </c>
      <c r="C97" s="257">
        <v>1320</v>
      </c>
      <c r="D97" s="257"/>
      <c r="E97" s="253"/>
      <c r="F97" s="252">
        <f t="shared" si="1"/>
        <v>-329475.03999999998</v>
      </c>
    </row>
    <row r="98" spans="1:6">
      <c r="A98" s="271">
        <v>43173</v>
      </c>
      <c r="B98" s="256" t="s">
        <v>819</v>
      </c>
      <c r="C98" s="257">
        <v>8250</v>
      </c>
      <c r="D98" s="257"/>
      <c r="E98" s="253"/>
      <c r="F98" s="252">
        <f t="shared" si="1"/>
        <v>-337725.04</v>
      </c>
    </row>
    <row r="99" spans="1:6">
      <c r="A99" s="271">
        <v>43175</v>
      </c>
      <c r="B99" s="256" t="s">
        <v>820</v>
      </c>
      <c r="C99" s="257">
        <v>10150</v>
      </c>
      <c r="D99" s="257"/>
      <c r="E99" s="253"/>
      <c r="F99" s="252">
        <f t="shared" si="1"/>
        <v>-347875.04</v>
      </c>
    </row>
    <row r="100" spans="1:6">
      <c r="A100" s="271">
        <v>43176</v>
      </c>
      <c r="B100" s="256" t="s">
        <v>821</v>
      </c>
      <c r="C100" s="257">
        <v>234</v>
      </c>
      <c r="D100" s="257"/>
      <c r="E100" s="253"/>
      <c r="F100" s="252">
        <f t="shared" si="1"/>
        <v>-348109.04</v>
      </c>
    </row>
    <row r="101" spans="1:6">
      <c r="A101" s="271">
        <v>43176</v>
      </c>
      <c r="B101" s="256" t="s">
        <v>822</v>
      </c>
      <c r="C101" s="257">
        <v>513</v>
      </c>
      <c r="D101" s="257"/>
      <c r="E101" s="253"/>
      <c r="F101" s="252">
        <f t="shared" si="1"/>
        <v>-348622.04</v>
      </c>
    </row>
    <row r="102" spans="1:6">
      <c r="A102" s="271">
        <v>43176</v>
      </c>
      <c r="B102" s="256" t="s">
        <v>823</v>
      </c>
      <c r="C102" s="257">
        <v>3000</v>
      </c>
      <c r="D102" s="257"/>
      <c r="E102" s="253"/>
      <c r="F102" s="252">
        <f t="shared" si="1"/>
        <v>-351622.04</v>
      </c>
    </row>
    <row r="103" spans="1:6">
      <c r="A103" s="271">
        <v>43176</v>
      </c>
      <c r="B103" s="256" t="s">
        <v>824</v>
      </c>
      <c r="C103" s="257"/>
      <c r="D103" s="257">
        <v>853</v>
      </c>
      <c r="E103" s="253"/>
      <c r="F103" s="252">
        <f t="shared" si="1"/>
        <v>-352475.04</v>
      </c>
    </row>
    <row r="104" spans="1:6">
      <c r="A104" s="271">
        <v>43177</v>
      </c>
      <c r="B104" s="256" t="s">
        <v>825</v>
      </c>
      <c r="C104" s="257">
        <v>4835</v>
      </c>
      <c r="D104" s="257"/>
      <c r="E104" s="253"/>
      <c r="F104" s="252">
        <f t="shared" si="1"/>
        <v>-357310.04</v>
      </c>
    </row>
    <row r="105" spans="1:6">
      <c r="A105" s="271">
        <v>43177</v>
      </c>
      <c r="B105" s="256" t="s">
        <v>826</v>
      </c>
      <c r="C105" s="257">
        <v>780</v>
      </c>
      <c r="D105" s="257"/>
      <c r="E105" s="253"/>
      <c r="F105" s="252">
        <f t="shared" si="1"/>
        <v>-358090.04</v>
      </c>
    </row>
    <row r="106" spans="1:6">
      <c r="A106" s="271">
        <v>43181</v>
      </c>
      <c r="B106" s="256" t="s">
        <v>827</v>
      </c>
      <c r="C106" s="257">
        <v>2540</v>
      </c>
      <c r="D106" s="257"/>
      <c r="E106" s="253"/>
      <c r="F106" s="252">
        <f t="shared" si="1"/>
        <v>-360630.04</v>
      </c>
    </row>
    <row r="107" spans="1:6">
      <c r="A107" s="271">
        <v>43181</v>
      </c>
      <c r="B107" s="256" t="s">
        <v>828</v>
      </c>
      <c r="C107" s="257"/>
      <c r="D107" s="257">
        <v>1200</v>
      </c>
      <c r="E107" s="253"/>
      <c r="F107" s="252">
        <f t="shared" si="1"/>
        <v>-361830.04</v>
      </c>
    </row>
    <row r="108" spans="1:6">
      <c r="A108" s="271">
        <v>43182</v>
      </c>
      <c r="B108" s="256" t="s">
        <v>829</v>
      </c>
      <c r="C108" s="257">
        <v>8120</v>
      </c>
      <c r="D108" s="257"/>
      <c r="E108" s="253"/>
      <c r="F108" s="252">
        <f t="shared" si="1"/>
        <v>-369950.04</v>
      </c>
    </row>
    <row r="109" spans="1:6">
      <c r="A109" s="271">
        <v>43185</v>
      </c>
      <c r="B109" s="256" t="s">
        <v>830</v>
      </c>
      <c r="C109" s="257">
        <v>11400</v>
      </c>
      <c r="D109" s="257"/>
      <c r="E109" s="253"/>
      <c r="F109" s="252">
        <f t="shared" si="1"/>
        <v>-381350.04</v>
      </c>
    </row>
    <row r="110" spans="1:6">
      <c r="A110" s="271">
        <v>43186</v>
      </c>
      <c r="B110" s="256" t="s">
        <v>831</v>
      </c>
      <c r="C110" s="257">
        <v>2700</v>
      </c>
      <c r="D110" s="257"/>
      <c r="E110" s="253"/>
      <c r="F110" s="252">
        <f t="shared" si="1"/>
        <v>-384050.04</v>
      </c>
    </row>
    <row r="111" spans="1:6">
      <c r="A111" s="271">
        <v>43186</v>
      </c>
      <c r="B111" s="256" t="s">
        <v>832</v>
      </c>
      <c r="C111" s="257">
        <v>2820</v>
      </c>
      <c r="D111" s="257"/>
      <c r="E111" s="253"/>
      <c r="F111" s="252">
        <f t="shared" si="1"/>
        <v>-386870.04</v>
      </c>
    </row>
    <row r="112" spans="1:6">
      <c r="A112" s="271">
        <v>43186</v>
      </c>
      <c r="B112" s="256" t="s">
        <v>833</v>
      </c>
      <c r="C112" s="257">
        <v>3700</v>
      </c>
      <c r="D112" s="257"/>
      <c r="E112" s="253"/>
      <c r="F112" s="252">
        <f t="shared" si="1"/>
        <v>-390570.04</v>
      </c>
    </row>
    <row r="113" spans="1:6">
      <c r="A113" s="271">
        <v>43186</v>
      </c>
      <c r="B113" s="256" t="s">
        <v>834</v>
      </c>
      <c r="C113" s="257">
        <v>3110</v>
      </c>
      <c r="D113" s="257"/>
      <c r="E113" s="253"/>
      <c r="F113" s="252">
        <f t="shared" si="1"/>
        <v>-393680.04</v>
      </c>
    </row>
    <row r="114" spans="1:6">
      <c r="A114" s="271"/>
      <c r="B114" s="256" t="s">
        <v>835</v>
      </c>
      <c r="C114" s="257"/>
      <c r="D114" s="257"/>
      <c r="E114" s="253">
        <v>99793</v>
      </c>
      <c r="F114" s="252">
        <f t="shared" si="1"/>
        <v>-293887.03999999998</v>
      </c>
    </row>
    <row r="115" spans="1:6">
      <c r="A115" s="271">
        <v>43191</v>
      </c>
      <c r="B115" s="256" t="s">
        <v>836</v>
      </c>
      <c r="C115" s="257">
        <v>10000</v>
      </c>
      <c r="D115" s="257"/>
      <c r="E115" s="253"/>
      <c r="F115" s="252">
        <f t="shared" si="1"/>
        <v>-303887.03999999998</v>
      </c>
    </row>
    <row r="116" spans="1:6">
      <c r="A116" s="271">
        <v>43193</v>
      </c>
      <c r="B116" s="256" t="s">
        <v>837</v>
      </c>
      <c r="C116" s="257">
        <v>15000</v>
      </c>
      <c r="D116" s="257"/>
      <c r="E116" s="253"/>
      <c r="F116" s="252">
        <f t="shared" si="1"/>
        <v>-318887.03999999998</v>
      </c>
    </row>
    <row r="117" spans="1:6">
      <c r="A117" s="271">
        <v>43194</v>
      </c>
      <c r="B117" s="256" t="s">
        <v>838</v>
      </c>
      <c r="C117" s="257">
        <v>1000</v>
      </c>
      <c r="D117" s="257"/>
      <c r="E117" s="253"/>
      <c r="F117" s="252">
        <f t="shared" si="1"/>
        <v>-319887.03999999998</v>
      </c>
    </row>
    <row r="118" spans="1:6">
      <c r="A118" s="271">
        <v>43196</v>
      </c>
      <c r="B118" s="256" t="s">
        <v>839</v>
      </c>
      <c r="C118" s="257">
        <v>4500</v>
      </c>
      <c r="D118" s="257"/>
      <c r="E118" s="253"/>
      <c r="F118" s="252">
        <f t="shared" si="1"/>
        <v>-324387.03999999998</v>
      </c>
    </row>
    <row r="119" spans="1:6">
      <c r="A119" s="271">
        <v>43196</v>
      </c>
      <c r="B119" s="256" t="s">
        <v>840</v>
      </c>
      <c r="C119" s="257">
        <v>4500</v>
      </c>
      <c r="D119" s="257"/>
      <c r="E119" s="253"/>
      <c r="F119" s="252">
        <f t="shared" si="1"/>
        <v>-328887.03999999998</v>
      </c>
    </row>
    <row r="120" spans="1:6">
      <c r="A120" s="271">
        <v>43196</v>
      </c>
      <c r="B120" s="256" t="s">
        <v>841</v>
      </c>
      <c r="C120" s="257">
        <v>3045</v>
      </c>
      <c r="D120" s="257"/>
      <c r="E120" s="253"/>
      <c r="F120" s="252">
        <f t="shared" si="1"/>
        <v>-331932.03999999998</v>
      </c>
    </row>
    <row r="121" spans="1:6">
      <c r="A121" s="271">
        <v>43197</v>
      </c>
      <c r="B121" s="256" t="s">
        <v>842</v>
      </c>
      <c r="C121" s="257">
        <v>5200</v>
      </c>
      <c r="D121" s="257"/>
      <c r="E121" s="253"/>
      <c r="F121" s="252">
        <f t="shared" si="1"/>
        <v>-337132.04</v>
      </c>
    </row>
    <row r="122" spans="1:6">
      <c r="A122" s="271">
        <v>43198</v>
      </c>
      <c r="B122" s="256" t="s">
        <v>843</v>
      </c>
      <c r="C122" s="257">
        <v>19600</v>
      </c>
      <c r="D122" s="257"/>
      <c r="E122" s="253"/>
      <c r="F122" s="252">
        <f t="shared" si="1"/>
        <v>-356732.04</v>
      </c>
    </row>
    <row r="123" spans="1:6">
      <c r="A123" s="271">
        <v>43200</v>
      </c>
      <c r="B123" s="256" t="s">
        <v>844</v>
      </c>
      <c r="C123" s="257">
        <v>8107</v>
      </c>
      <c r="D123" s="257"/>
      <c r="E123" s="253"/>
      <c r="F123" s="252">
        <f t="shared" si="1"/>
        <v>-364839.04</v>
      </c>
    </row>
    <row r="124" spans="1:6">
      <c r="A124" s="271">
        <v>43202</v>
      </c>
      <c r="B124" s="256" t="s">
        <v>845</v>
      </c>
      <c r="C124" s="257">
        <v>453</v>
      </c>
      <c r="D124" s="257"/>
      <c r="E124" s="253"/>
      <c r="F124" s="252">
        <f t="shared" si="1"/>
        <v>-365292.04</v>
      </c>
    </row>
    <row r="125" spans="1:6">
      <c r="A125" s="271">
        <v>43202</v>
      </c>
      <c r="B125" s="256" t="s">
        <v>846</v>
      </c>
      <c r="C125" s="257">
        <v>2646</v>
      </c>
      <c r="D125" s="257"/>
      <c r="E125" s="253"/>
      <c r="F125" s="252">
        <f t="shared" si="1"/>
        <v>-367938.04</v>
      </c>
    </row>
    <row r="126" spans="1:6">
      <c r="A126" s="271">
        <v>43202</v>
      </c>
      <c r="B126" s="256" t="s">
        <v>847</v>
      </c>
      <c r="C126" s="257"/>
      <c r="D126" s="257">
        <v>1000</v>
      </c>
      <c r="E126" s="253"/>
      <c r="F126" s="252">
        <f t="shared" si="1"/>
        <v>-368938.04</v>
      </c>
    </row>
    <row r="127" spans="1:6">
      <c r="A127" s="271">
        <v>43203</v>
      </c>
      <c r="B127" s="256" t="s">
        <v>848</v>
      </c>
      <c r="C127" s="257">
        <v>3485</v>
      </c>
      <c r="D127" s="257"/>
      <c r="E127" s="253"/>
      <c r="F127" s="252">
        <f t="shared" si="1"/>
        <v>-372423.04</v>
      </c>
    </row>
    <row r="128" spans="1:6">
      <c r="A128" s="271">
        <v>43204</v>
      </c>
      <c r="B128" s="256" t="s">
        <v>849</v>
      </c>
      <c r="C128" s="257">
        <v>1000</v>
      </c>
      <c r="D128" s="257"/>
      <c r="E128" s="253"/>
      <c r="F128" s="252">
        <f t="shared" si="1"/>
        <v>-373423.04</v>
      </c>
    </row>
    <row r="129" spans="1:6">
      <c r="A129" s="271">
        <v>43208</v>
      </c>
      <c r="B129" s="256" t="s">
        <v>850</v>
      </c>
      <c r="C129" s="257">
        <v>3752.5</v>
      </c>
      <c r="D129" s="257"/>
      <c r="E129" s="253"/>
      <c r="F129" s="252">
        <f t="shared" si="1"/>
        <v>-377175.54</v>
      </c>
    </row>
    <row r="130" spans="1:6">
      <c r="A130" s="271">
        <v>43208</v>
      </c>
      <c r="B130" s="256" t="s">
        <v>851</v>
      </c>
      <c r="C130" s="257">
        <v>8712</v>
      </c>
      <c r="D130" s="257"/>
      <c r="E130" s="253"/>
      <c r="F130" s="252">
        <f t="shared" si="1"/>
        <v>-385887.54</v>
      </c>
    </row>
    <row r="131" spans="1:6">
      <c r="A131" s="271">
        <v>43208</v>
      </c>
      <c r="B131" s="256" t="s">
        <v>852</v>
      </c>
      <c r="C131" s="257">
        <v>5365</v>
      </c>
      <c r="D131" s="257"/>
      <c r="E131" s="253"/>
      <c r="F131" s="252">
        <f t="shared" si="1"/>
        <v>-391252.54</v>
      </c>
    </row>
    <row r="132" spans="1:6">
      <c r="A132" s="271">
        <v>43208</v>
      </c>
      <c r="B132" s="256" t="s">
        <v>853</v>
      </c>
      <c r="C132" s="257">
        <v>3110</v>
      </c>
      <c r="D132" s="257"/>
      <c r="E132" s="253"/>
      <c r="F132" s="252">
        <f t="shared" si="1"/>
        <v>-394362.54</v>
      </c>
    </row>
    <row r="133" spans="1:6">
      <c r="A133" s="271">
        <v>43208</v>
      </c>
      <c r="B133" s="256" t="s">
        <v>854</v>
      </c>
      <c r="C133" s="257">
        <v>2700</v>
      </c>
      <c r="D133" s="257"/>
      <c r="E133" s="253"/>
      <c r="F133" s="252">
        <f t="shared" si="1"/>
        <v>-397062.54</v>
      </c>
    </row>
    <row r="134" spans="1:6">
      <c r="A134" s="271">
        <v>43208</v>
      </c>
      <c r="B134" s="256" t="s">
        <v>855</v>
      </c>
      <c r="C134" s="257">
        <v>2935</v>
      </c>
      <c r="D134" s="257"/>
      <c r="E134" s="253"/>
      <c r="F134" s="252">
        <f t="shared" ref="F134:F197" si="2">+F133-C134-D134+E134</f>
        <v>-399997.54</v>
      </c>
    </row>
    <row r="135" spans="1:6">
      <c r="A135" s="271">
        <v>43208</v>
      </c>
      <c r="B135" s="256" t="s">
        <v>856</v>
      </c>
      <c r="C135" s="257">
        <v>2635</v>
      </c>
      <c r="D135" s="257"/>
      <c r="E135" s="253"/>
      <c r="F135" s="252">
        <f t="shared" si="2"/>
        <v>-402632.54</v>
      </c>
    </row>
    <row r="136" spans="1:6">
      <c r="A136" s="271">
        <v>43209</v>
      </c>
      <c r="B136" s="256" t="s">
        <v>857</v>
      </c>
      <c r="C136" s="257">
        <v>1764</v>
      </c>
      <c r="D136" s="257"/>
      <c r="E136" s="253"/>
      <c r="F136" s="252">
        <f t="shared" si="2"/>
        <v>-404396.54</v>
      </c>
    </row>
    <row r="137" spans="1:6">
      <c r="A137" s="271">
        <v>43210</v>
      </c>
      <c r="B137" s="256" t="s">
        <v>858</v>
      </c>
      <c r="C137" s="257"/>
      <c r="D137" s="257">
        <v>3360</v>
      </c>
      <c r="E137" s="253"/>
      <c r="F137" s="252">
        <f t="shared" si="2"/>
        <v>-407756.54</v>
      </c>
    </row>
    <row r="138" spans="1:6">
      <c r="A138" s="271">
        <v>43211</v>
      </c>
      <c r="B138" s="256" t="s">
        <v>859</v>
      </c>
      <c r="C138" s="257">
        <v>3793</v>
      </c>
      <c r="D138" s="257"/>
      <c r="E138" s="253"/>
      <c r="F138" s="252">
        <f t="shared" si="2"/>
        <v>-411549.54</v>
      </c>
    </row>
    <row r="139" spans="1:6">
      <c r="A139" s="271">
        <v>43214</v>
      </c>
      <c r="B139" s="256" t="s">
        <v>860</v>
      </c>
      <c r="C139" s="257">
        <v>4500</v>
      </c>
      <c r="D139" s="257"/>
      <c r="E139" s="253"/>
      <c r="F139" s="252">
        <f t="shared" si="2"/>
        <v>-416049.54</v>
      </c>
    </row>
    <row r="140" spans="1:6">
      <c r="A140" s="271">
        <v>43214</v>
      </c>
      <c r="B140" s="256" t="s">
        <v>861</v>
      </c>
      <c r="C140" s="257">
        <v>2820</v>
      </c>
      <c r="D140" s="257"/>
      <c r="E140" s="253"/>
      <c r="F140" s="252">
        <f t="shared" si="2"/>
        <v>-418869.54</v>
      </c>
    </row>
    <row r="141" spans="1:6">
      <c r="A141" s="271">
        <v>43214</v>
      </c>
      <c r="B141" s="256" t="s">
        <v>862</v>
      </c>
      <c r="C141" s="257">
        <v>3500</v>
      </c>
      <c r="D141" s="257"/>
      <c r="E141" s="253"/>
      <c r="F141" s="252">
        <f t="shared" si="2"/>
        <v>-422369.54</v>
      </c>
    </row>
    <row r="142" spans="1:6">
      <c r="A142" s="271">
        <v>43220</v>
      </c>
      <c r="B142" s="256" t="s">
        <v>863</v>
      </c>
      <c r="C142" s="257">
        <v>4500</v>
      </c>
      <c r="D142" s="257"/>
      <c r="E142" s="253"/>
      <c r="F142" s="252">
        <f t="shared" si="2"/>
        <v>-426869.54</v>
      </c>
    </row>
    <row r="143" spans="1:6">
      <c r="A143" s="271">
        <v>43220</v>
      </c>
      <c r="B143" s="256" t="s">
        <v>864</v>
      </c>
      <c r="C143" s="257">
        <v>12000</v>
      </c>
      <c r="D143" s="257"/>
      <c r="E143" s="253"/>
      <c r="F143" s="252">
        <f t="shared" si="2"/>
        <v>-438869.54</v>
      </c>
    </row>
    <row r="144" spans="1:6">
      <c r="A144" s="271"/>
      <c r="B144" s="256" t="s">
        <v>865</v>
      </c>
      <c r="C144" s="257"/>
      <c r="D144" s="257"/>
      <c r="E144" s="253">
        <v>100904.5</v>
      </c>
      <c r="F144" s="252">
        <f t="shared" si="2"/>
        <v>-337965.04</v>
      </c>
    </row>
    <row r="145" spans="1:6">
      <c r="A145" s="271">
        <v>43223</v>
      </c>
      <c r="B145" s="256" t="s">
        <v>866</v>
      </c>
      <c r="C145" s="257">
        <v>3990</v>
      </c>
      <c r="D145" s="257"/>
      <c r="E145" s="253"/>
      <c r="F145" s="252">
        <f t="shared" si="2"/>
        <v>-341955.04</v>
      </c>
    </row>
    <row r="146" spans="1:6">
      <c r="A146" s="271">
        <v>43223</v>
      </c>
      <c r="B146" s="256" t="s">
        <v>867</v>
      </c>
      <c r="C146" s="257">
        <v>5200</v>
      </c>
      <c r="D146" s="257"/>
      <c r="E146" s="253"/>
      <c r="F146" s="252">
        <f t="shared" si="2"/>
        <v>-347155.04</v>
      </c>
    </row>
    <row r="147" spans="1:6">
      <c r="A147" s="271">
        <v>43223</v>
      </c>
      <c r="B147" s="256" t="s">
        <v>868</v>
      </c>
      <c r="C147" s="257">
        <v>18800</v>
      </c>
      <c r="D147" s="257"/>
      <c r="E147" s="253"/>
      <c r="F147" s="252">
        <f t="shared" si="2"/>
        <v>-365955.04</v>
      </c>
    </row>
    <row r="148" spans="1:6">
      <c r="A148" s="271">
        <v>43225</v>
      </c>
      <c r="B148" s="256" t="s">
        <v>869</v>
      </c>
      <c r="C148" s="257">
        <v>460</v>
      </c>
      <c r="D148" s="257"/>
      <c r="E148" s="253"/>
      <c r="F148" s="252">
        <f t="shared" si="2"/>
        <v>-366415.04</v>
      </c>
    </row>
    <row r="149" spans="1:6">
      <c r="A149" s="271">
        <v>43225</v>
      </c>
      <c r="B149" s="256" t="s">
        <v>870</v>
      </c>
      <c r="C149" s="257">
        <v>875</v>
      </c>
      <c r="D149" s="257"/>
      <c r="E149" s="253"/>
      <c r="F149" s="252">
        <f t="shared" si="2"/>
        <v>-367290.04</v>
      </c>
    </row>
    <row r="150" spans="1:6">
      <c r="A150" s="271">
        <v>43225</v>
      </c>
      <c r="B150" s="256" t="s">
        <v>871</v>
      </c>
      <c r="C150" s="257">
        <v>2700</v>
      </c>
      <c r="D150" s="257"/>
      <c r="E150" s="253"/>
      <c r="F150" s="252">
        <f t="shared" si="2"/>
        <v>-369990.04</v>
      </c>
    </row>
    <row r="151" spans="1:6">
      <c r="A151" s="271">
        <v>43225</v>
      </c>
      <c r="B151" s="256" t="s">
        <v>742</v>
      </c>
      <c r="C151" s="257"/>
      <c r="D151" s="257">
        <v>3000</v>
      </c>
      <c r="E151" s="253"/>
      <c r="F151" s="252">
        <f t="shared" si="2"/>
        <v>-372990.04</v>
      </c>
    </row>
    <row r="152" spans="1:6">
      <c r="A152" s="271">
        <v>43226</v>
      </c>
      <c r="B152" s="256" t="s">
        <v>872</v>
      </c>
      <c r="C152" s="257">
        <v>2645</v>
      </c>
      <c r="D152" s="257"/>
      <c r="E152" s="253"/>
      <c r="F152" s="252">
        <f t="shared" si="2"/>
        <v>-375635.04</v>
      </c>
    </row>
    <row r="153" spans="1:6">
      <c r="A153" s="271">
        <v>43226</v>
      </c>
      <c r="B153" s="256" t="s">
        <v>873</v>
      </c>
      <c r="C153" s="257">
        <v>3068</v>
      </c>
      <c r="D153" s="257"/>
      <c r="E153" s="253"/>
      <c r="F153" s="252">
        <f t="shared" si="2"/>
        <v>-378703.04</v>
      </c>
    </row>
    <row r="154" spans="1:6">
      <c r="A154" s="271">
        <v>43231</v>
      </c>
      <c r="B154" s="256" t="s">
        <v>858</v>
      </c>
      <c r="C154" s="257"/>
      <c r="D154" s="257">
        <v>11736</v>
      </c>
      <c r="E154" s="253"/>
      <c r="F154" s="252">
        <f t="shared" si="2"/>
        <v>-390439.04</v>
      </c>
    </row>
    <row r="155" spans="1:6">
      <c r="A155" s="271">
        <v>43232</v>
      </c>
      <c r="B155" s="256" t="s">
        <v>874</v>
      </c>
      <c r="C155" s="257">
        <v>3920</v>
      </c>
      <c r="D155" s="257"/>
      <c r="E155" s="253"/>
      <c r="F155" s="252">
        <f t="shared" si="2"/>
        <v>-394359.03999999998</v>
      </c>
    </row>
    <row r="156" spans="1:6">
      <c r="A156" s="271">
        <v>43233</v>
      </c>
      <c r="B156" s="256" t="s">
        <v>875</v>
      </c>
      <c r="C156" s="257">
        <v>3095</v>
      </c>
      <c r="D156" s="257"/>
      <c r="E156" s="253"/>
      <c r="F156" s="252">
        <f t="shared" si="2"/>
        <v>-397454.04</v>
      </c>
    </row>
    <row r="157" spans="1:6">
      <c r="A157" s="271">
        <v>43233</v>
      </c>
      <c r="B157" s="256" t="s">
        <v>876</v>
      </c>
      <c r="C157" s="257">
        <v>2827.5</v>
      </c>
      <c r="D157" s="257"/>
      <c r="E157" s="253"/>
      <c r="F157" s="252">
        <f t="shared" si="2"/>
        <v>-400281.54</v>
      </c>
    </row>
    <row r="158" spans="1:6">
      <c r="A158" s="271">
        <v>43234</v>
      </c>
      <c r="B158" s="256" t="s">
        <v>877</v>
      </c>
      <c r="C158" s="257">
        <v>1290</v>
      </c>
      <c r="D158" s="257"/>
      <c r="E158" s="253"/>
      <c r="F158" s="252">
        <f t="shared" si="2"/>
        <v>-401571.54</v>
      </c>
    </row>
    <row r="159" spans="1:6">
      <c r="A159" s="271">
        <v>43234</v>
      </c>
      <c r="B159" s="256" t="s">
        <v>878</v>
      </c>
      <c r="C159" s="257">
        <v>18513</v>
      </c>
      <c r="D159" s="257"/>
      <c r="E159" s="253"/>
      <c r="F159" s="252">
        <f t="shared" si="2"/>
        <v>-420084.54</v>
      </c>
    </row>
    <row r="160" spans="1:6">
      <c r="A160" s="271">
        <v>43235</v>
      </c>
      <c r="B160" s="256" t="s">
        <v>879</v>
      </c>
      <c r="C160" s="257">
        <v>390</v>
      </c>
      <c r="D160" s="257"/>
      <c r="E160" s="253"/>
      <c r="F160" s="252">
        <f t="shared" si="2"/>
        <v>-420474.54</v>
      </c>
    </row>
    <row r="161" spans="1:6">
      <c r="A161" s="271">
        <v>43236</v>
      </c>
      <c r="B161" s="256" t="s">
        <v>880</v>
      </c>
      <c r="C161" s="257">
        <v>3702.6</v>
      </c>
      <c r="D161" s="257"/>
      <c r="E161" s="253"/>
      <c r="F161" s="252">
        <f t="shared" si="2"/>
        <v>-424177.13999999996</v>
      </c>
    </row>
    <row r="162" spans="1:6">
      <c r="A162" s="271">
        <v>43237</v>
      </c>
      <c r="B162" s="256" t="s">
        <v>881</v>
      </c>
      <c r="C162" s="257">
        <v>5109.05</v>
      </c>
      <c r="D162" s="257"/>
      <c r="E162" s="253"/>
      <c r="F162" s="252">
        <f t="shared" si="2"/>
        <v>-429286.18999999994</v>
      </c>
    </row>
    <row r="163" spans="1:6">
      <c r="A163" s="271">
        <v>43237</v>
      </c>
      <c r="B163" s="256" t="s">
        <v>882</v>
      </c>
      <c r="C163" s="257">
        <v>700</v>
      </c>
      <c r="D163" s="257"/>
      <c r="E163" s="253"/>
      <c r="F163" s="252">
        <f t="shared" si="2"/>
        <v>-429986.18999999994</v>
      </c>
    </row>
    <row r="164" spans="1:6">
      <c r="A164" s="271">
        <v>43237</v>
      </c>
      <c r="B164" s="256" t="s">
        <v>883</v>
      </c>
      <c r="C164" s="257">
        <v>5297</v>
      </c>
      <c r="D164" s="257"/>
      <c r="E164" s="253"/>
      <c r="F164" s="252">
        <f t="shared" si="2"/>
        <v>-435283.18999999994</v>
      </c>
    </row>
    <row r="165" spans="1:6">
      <c r="A165" s="271">
        <v>43239</v>
      </c>
      <c r="B165" s="256" t="s">
        <v>884</v>
      </c>
      <c r="C165" s="257">
        <v>875</v>
      </c>
      <c r="D165" s="257"/>
      <c r="E165" s="253"/>
      <c r="F165" s="252">
        <f t="shared" si="2"/>
        <v>-436158.18999999994</v>
      </c>
    </row>
    <row r="166" spans="1:6">
      <c r="A166" s="271">
        <v>43239</v>
      </c>
      <c r="B166" s="256" t="s">
        <v>885</v>
      </c>
      <c r="C166" s="257">
        <v>3250</v>
      </c>
      <c r="D166" s="257"/>
      <c r="E166" s="253"/>
      <c r="F166" s="252">
        <f t="shared" si="2"/>
        <v>-439408.18999999994</v>
      </c>
    </row>
    <row r="167" spans="1:6">
      <c r="A167" s="271">
        <v>43239</v>
      </c>
      <c r="B167" s="256" t="s">
        <v>886</v>
      </c>
      <c r="C167" s="257">
        <v>4800</v>
      </c>
      <c r="D167" s="257"/>
      <c r="E167" s="253"/>
      <c r="F167" s="252">
        <f t="shared" si="2"/>
        <v>-444208.18999999994</v>
      </c>
    </row>
    <row r="168" spans="1:6">
      <c r="A168" s="271">
        <v>43240</v>
      </c>
      <c r="B168" s="256" t="s">
        <v>887</v>
      </c>
      <c r="C168" s="257">
        <v>2947</v>
      </c>
      <c r="D168" s="257"/>
      <c r="E168" s="253"/>
      <c r="F168" s="252">
        <f t="shared" si="2"/>
        <v>-447155.18999999994</v>
      </c>
    </row>
    <row r="169" spans="1:6">
      <c r="A169" s="271">
        <v>43242</v>
      </c>
      <c r="B169" s="256" t="s">
        <v>888</v>
      </c>
      <c r="C169" s="257">
        <v>4000</v>
      </c>
      <c r="D169" s="257"/>
      <c r="E169" s="253"/>
      <c r="F169" s="252">
        <f t="shared" si="2"/>
        <v>-451155.18999999994</v>
      </c>
    </row>
    <row r="170" spans="1:6">
      <c r="A170" s="271">
        <v>43242</v>
      </c>
      <c r="B170" s="256" t="s">
        <v>889</v>
      </c>
      <c r="C170" s="257">
        <v>6880</v>
      </c>
      <c r="D170" s="257"/>
      <c r="E170" s="253"/>
      <c r="F170" s="252">
        <f t="shared" si="2"/>
        <v>-458035.18999999994</v>
      </c>
    </row>
    <row r="171" spans="1:6">
      <c r="A171" s="271">
        <v>43242</v>
      </c>
      <c r="B171" s="256" t="s">
        <v>890</v>
      </c>
      <c r="C171" s="257">
        <v>4000</v>
      </c>
      <c r="D171" s="257"/>
      <c r="E171" s="253"/>
      <c r="F171" s="252">
        <f t="shared" si="2"/>
        <v>-462035.18999999994</v>
      </c>
    </row>
    <row r="172" spans="1:6">
      <c r="A172" s="271">
        <v>43244</v>
      </c>
      <c r="B172" s="256" t="s">
        <v>858</v>
      </c>
      <c r="C172" s="257"/>
      <c r="D172" s="257">
        <v>2424</v>
      </c>
      <c r="E172" s="253"/>
      <c r="F172" s="252">
        <f t="shared" si="2"/>
        <v>-464459.18999999994</v>
      </c>
    </row>
    <row r="173" spans="1:6">
      <c r="A173" s="271">
        <v>43244</v>
      </c>
      <c r="B173" s="256" t="s">
        <v>891</v>
      </c>
      <c r="C173" s="257"/>
      <c r="D173" s="257">
        <v>2100</v>
      </c>
      <c r="E173" s="253"/>
      <c r="F173" s="252">
        <f t="shared" si="2"/>
        <v>-466559.18999999994</v>
      </c>
    </row>
    <row r="174" spans="1:6">
      <c r="A174" s="271">
        <v>43246</v>
      </c>
      <c r="B174" s="256" t="s">
        <v>742</v>
      </c>
      <c r="C174" s="257"/>
      <c r="D174" s="257">
        <v>3000</v>
      </c>
      <c r="E174" s="253"/>
      <c r="F174" s="252">
        <f t="shared" si="2"/>
        <v>-469559.18999999994</v>
      </c>
    </row>
    <row r="175" spans="1:6">
      <c r="A175" s="271">
        <v>43247</v>
      </c>
      <c r="B175" s="256" t="s">
        <v>892</v>
      </c>
      <c r="C175" s="257">
        <v>2965</v>
      </c>
      <c r="D175" s="257"/>
      <c r="E175" s="253"/>
      <c r="F175" s="252">
        <f t="shared" si="2"/>
        <v>-472524.18999999994</v>
      </c>
    </row>
    <row r="176" spans="1:6">
      <c r="A176" s="271">
        <v>43248</v>
      </c>
      <c r="B176" s="256" t="s">
        <v>893</v>
      </c>
      <c r="C176" s="257">
        <v>2904</v>
      </c>
      <c r="D176" s="257"/>
      <c r="E176" s="253"/>
      <c r="F176" s="252">
        <f t="shared" si="2"/>
        <v>-475428.18999999994</v>
      </c>
    </row>
    <row r="177" spans="1:6">
      <c r="A177" s="271">
        <v>43249</v>
      </c>
      <c r="B177" s="256" t="s">
        <v>858</v>
      </c>
      <c r="C177" s="257"/>
      <c r="D177" s="257">
        <v>3360</v>
      </c>
      <c r="E177" s="253"/>
      <c r="F177" s="252">
        <f t="shared" si="2"/>
        <v>-478788.18999999994</v>
      </c>
    </row>
    <row r="178" spans="1:6">
      <c r="A178" s="271">
        <v>43250</v>
      </c>
      <c r="B178" s="256" t="s">
        <v>894</v>
      </c>
      <c r="C178" s="257">
        <v>3175.2</v>
      </c>
      <c r="D178" s="257"/>
      <c r="E178" s="253"/>
      <c r="F178" s="252">
        <f t="shared" si="2"/>
        <v>-481963.38999999996</v>
      </c>
    </row>
    <row r="179" spans="1:6">
      <c r="A179" s="271"/>
      <c r="B179" s="256" t="s">
        <v>895</v>
      </c>
      <c r="C179" s="257"/>
      <c r="D179" s="257"/>
      <c r="E179" s="253">
        <v>100580.17</v>
      </c>
      <c r="F179" s="252">
        <f t="shared" si="2"/>
        <v>-381383.22</v>
      </c>
    </row>
    <row r="180" spans="1:6">
      <c r="A180" s="271">
        <v>43252</v>
      </c>
      <c r="B180" s="256" t="s">
        <v>896</v>
      </c>
      <c r="C180" s="257">
        <v>2904</v>
      </c>
      <c r="D180" s="257"/>
      <c r="E180" s="253"/>
      <c r="F180" s="252">
        <f t="shared" si="2"/>
        <v>-384287.22</v>
      </c>
    </row>
    <row r="181" spans="1:6">
      <c r="A181" s="271">
        <v>43253</v>
      </c>
      <c r="B181" s="256" t="s">
        <v>897</v>
      </c>
      <c r="C181" s="257">
        <v>3096.8</v>
      </c>
      <c r="D181" s="257"/>
      <c r="E181" s="253"/>
      <c r="F181" s="252">
        <f t="shared" si="2"/>
        <v>-387384.01999999996</v>
      </c>
    </row>
    <row r="182" spans="1:6">
      <c r="A182" s="271">
        <v>43253</v>
      </c>
      <c r="B182" s="256" t="s">
        <v>898</v>
      </c>
      <c r="C182" s="257">
        <v>18800</v>
      </c>
      <c r="D182" s="257"/>
      <c r="E182" s="253"/>
      <c r="F182" s="252">
        <f t="shared" si="2"/>
        <v>-406184.01999999996</v>
      </c>
    </row>
    <row r="183" spans="1:6">
      <c r="A183" s="271">
        <v>43255</v>
      </c>
      <c r="B183" s="256" t="s">
        <v>899</v>
      </c>
      <c r="C183" s="257">
        <v>5200</v>
      </c>
      <c r="D183" s="257"/>
      <c r="E183" s="253"/>
      <c r="F183" s="252">
        <f t="shared" si="2"/>
        <v>-411384.01999999996</v>
      </c>
    </row>
    <row r="184" spans="1:6">
      <c r="A184" s="271">
        <v>43256</v>
      </c>
      <c r="B184" s="256" t="s">
        <v>900</v>
      </c>
      <c r="C184" s="257">
        <v>4500</v>
      </c>
      <c r="D184" s="257"/>
      <c r="E184" s="253"/>
      <c r="F184" s="252">
        <f t="shared" si="2"/>
        <v>-415884.01999999996</v>
      </c>
    </row>
    <row r="185" spans="1:6">
      <c r="A185" s="271">
        <v>43256</v>
      </c>
      <c r="B185" s="256" t="s">
        <v>901</v>
      </c>
      <c r="C185" s="257">
        <v>9850</v>
      </c>
      <c r="D185" s="257"/>
      <c r="E185" s="253"/>
      <c r="F185" s="252">
        <f t="shared" si="2"/>
        <v>-425734.01999999996</v>
      </c>
    </row>
    <row r="186" spans="1:6">
      <c r="A186" s="271">
        <v>43256</v>
      </c>
      <c r="B186" s="256" t="s">
        <v>902</v>
      </c>
      <c r="C186" s="257">
        <v>2827.5</v>
      </c>
      <c r="D186" s="257"/>
      <c r="E186" s="253"/>
      <c r="F186" s="252">
        <f t="shared" si="2"/>
        <v>-428561.51999999996</v>
      </c>
    </row>
    <row r="187" spans="1:6">
      <c r="A187" s="271">
        <v>43256</v>
      </c>
      <c r="B187" s="256" t="s">
        <v>903</v>
      </c>
      <c r="C187" s="257">
        <v>2970</v>
      </c>
      <c r="D187" s="257"/>
      <c r="E187" s="253"/>
      <c r="F187" s="252">
        <f t="shared" si="2"/>
        <v>-431531.51999999996</v>
      </c>
    </row>
    <row r="188" spans="1:6">
      <c r="A188" s="271">
        <v>43257</v>
      </c>
      <c r="B188" s="256" t="s">
        <v>904</v>
      </c>
      <c r="C188" s="257">
        <v>870</v>
      </c>
      <c r="D188" s="257"/>
      <c r="E188" s="253"/>
      <c r="F188" s="252">
        <f t="shared" si="2"/>
        <v>-432401.51999999996</v>
      </c>
    </row>
    <row r="189" spans="1:6">
      <c r="A189" s="271">
        <v>43258</v>
      </c>
      <c r="B189" s="256" t="s">
        <v>905</v>
      </c>
      <c r="C189" s="257">
        <v>4382</v>
      </c>
      <c r="D189" s="257"/>
      <c r="E189" s="253"/>
      <c r="F189" s="252">
        <f t="shared" si="2"/>
        <v>-436783.51999999996</v>
      </c>
    </row>
    <row r="190" spans="1:6">
      <c r="A190" s="271">
        <v>43258</v>
      </c>
      <c r="B190" s="256" t="s">
        <v>906</v>
      </c>
      <c r="C190" s="257">
        <v>4500</v>
      </c>
      <c r="D190" s="257"/>
      <c r="E190" s="253"/>
      <c r="F190" s="252">
        <f t="shared" si="2"/>
        <v>-441283.51999999996</v>
      </c>
    </row>
    <row r="191" spans="1:6">
      <c r="A191" s="271">
        <v>43258</v>
      </c>
      <c r="B191" s="256" t="s">
        <v>907</v>
      </c>
      <c r="C191" s="257">
        <v>700</v>
      </c>
      <c r="D191" s="257"/>
      <c r="E191" s="253"/>
      <c r="F191" s="252">
        <f t="shared" si="2"/>
        <v>-441983.51999999996</v>
      </c>
    </row>
    <row r="192" spans="1:6">
      <c r="A192" s="271">
        <v>43259</v>
      </c>
      <c r="B192" s="256" t="s">
        <v>908</v>
      </c>
      <c r="C192" s="257">
        <v>646</v>
      </c>
      <c r="D192" s="257"/>
      <c r="E192" s="253"/>
      <c r="F192" s="252">
        <f t="shared" si="2"/>
        <v>-442629.51999999996</v>
      </c>
    </row>
    <row r="193" spans="1:6">
      <c r="A193" s="271">
        <v>43259</v>
      </c>
      <c r="B193" s="256" t="s">
        <v>858</v>
      </c>
      <c r="C193" s="257"/>
      <c r="D193" s="257">
        <v>3718.4</v>
      </c>
      <c r="E193" s="253"/>
      <c r="F193" s="252">
        <f t="shared" si="2"/>
        <v>-446347.92</v>
      </c>
    </row>
    <row r="194" spans="1:6">
      <c r="A194" s="271">
        <v>43259</v>
      </c>
      <c r="B194" s="256" t="s">
        <v>909</v>
      </c>
      <c r="C194" s="257"/>
      <c r="D194" s="257">
        <v>2880</v>
      </c>
      <c r="E194" s="253"/>
      <c r="F194" s="252">
        <f t="shared" si="2"/>
        <v>-449227.92</v>
      </c>
    </row>
    <row r="195" spans="1:6">
      <c r="A195" s="271">
        <v>43260</v>
      </c>
      <c r="B195" s="256" t="s">
        <v>910</v>
      </c>
      <c r="C195" s="257">
        <v>825</v>
      </c>
      <c r="D195" s="257"/>
      <c r="E195" s="253"/>
      <c r="F195" s="252">
        <f t="shared" si="2"/>
        <v>-450052.92</v>
      </c>
    </row>
    <row r="196" spans="1:6">
      <c r="A196" s="271">
        <v>43260</v>
      </c>
      <c r="B196" s="256" t="s">
        <v>742</v>
      </c>
      <c r="C196" s="257"/>
      <c r="D196" s="257">
        <v>3000</v>
      </c>
      <c r="E196" s="253"/>
      <c r="F196" s="252">
        <f t="shared" si="2"/>
        <v>-453052.92</v>
      </c>
    </row>
    <row r="197" spans="1:6">
      <c r="A197" s="271">
        <v>43261</v>
      </c>
      <c r="B197" s="256" t="s">
        <v>911</v>
      </c>
      <c r="C197" s="257">
        <v>1524</v>
      </c>
      <c r="D197" s="257"/>
      <c r="E197" s="253"/>
      <c r="F197" s="252">
        <f t="shared" si="2"/>
        <v>-454576.92</v>
      </c>
    </row>
    <row r="198" spans="1:6">
      <c r="A198" s="271">
        <v>43262</v>
      </c>
      <c r="B198" s="256" t="s">
        <v>912</v>
      </c>
      <c r="C198" s="257">
        <v>4040</v>
      </c>
      <c r="D198" s="257"/>
      <c r="E198" s="253"/>
      <c r="F198" s="252">
        <f t="shared" ref="F198:F214" si="3">+F197-C198-D198+E198</f>
        <v>-458616.92</v>
      </c>
    </row>
    <row r="199" spans="1:6">
      <c r="A199" s="271">
        <v>43262</v>
      </c>
      <c r="B199" s="256" t="s">
        <v>913</v>
      </c>
      <c r="C199" s="257">
        <v>2775</v>
      </c>
      <c r="D199" s="257"/>
      <c r="E199" s="253"/>
      <c r="F199" s="252">
        <f t="shared" si="3"/>
        <v>-461391.92</v>
      </c>
    </row>
    <row r="200" spans="1:6">
      <c r="A200" s="271">
        <v>43262</v>
      </c>
      <c r="B200" s="256" t="s">
        <v>914</v>
      </c>
      <c r="C200" s="257">
        <v>2300</v>
      </c>
      <c r="D200" s="257"/>
      <c r="E200" s="253"/>
      <c r="F200" s="252">
        <f t="shared" si="3"/>
        <v>-463691.92</v>
      </c>
    </row>
    <row r="201" spans="1:6">
      <c r="A201" s="271">
        <v>43262</v>
      </c>
      <c r="B201" s="256" t="s">
        <v>915</v>
      </c>
      <c r="C201" s="257">
        <v>2957.5</v>
      </c>
      <c r="D201" s="257"/>
      <c r="E201" s="253"/>
      <c r="F201" s="252">
        <f t="shared" si="3"/>
        <v>-466649.42</v>
      </c>
    </row>
    <row r="202" spans="1:6">
      <c r="A202" s="271">
        <v>43263</v>
      </c>
      <c r="B202" s="256" t="s">
        <v>916</v>
      </c>
      <c r="C202" s="257">
        <v>4000</v>
      </c>
      <c r="D202" s="257"/>
      <c r="E202" s="253"/>
      <c r="F202" s="252">
        <f t="shared" si="3"/>
        <v>-470649.42</v>
      </c>
    </row>
    <row r="203" spans="1:6">
      <c r="A203" s="271">
        <v>43263</v>
      </c>
      <c r="B203" s="256" t="s">
        <v>917</v>
      </c>
      <c r="C203" s="257">
        <v>4000</v>
      </c>
      <c r="D203" s="257"/>
      <c r="E203" s="253"/>
      <c r="F203" s="252">
        <f t="shared" si="3"/>
        <v>-474649.42</v>
      </c>
    </row>
    <row r="204" spans="1:6">
      <c r="A204" s="271">
        <v>43265</v>
      </c>
      <c r="B204" s="256" t="s">
        <v>918</v>
      </c>
      <c r="C204" s="257">
        <v>12000</v>
      </c>
      <c r="D204" s="257"/>
      <c r="E204" s="253"/>
      <c r="F204" s="252">
        <f t="shared" si="3"/>
        <v>-486649.42</v>
      </c>
    </row>
    <row r="205" spans="1:6">
      <c r="A205" s="271">
        <v>43265</v>
      </c>
      <c r="B205" s="256" t="s">
        <v>858</v>
      </c>
      <c r="C205" s="257"/>
      <c r="D205" s="257">
        <v>6600</v>
      </c>
      <c r="E205" s="253"/>
      <c r="F205" s="252">
        <f t="shared" si="3"/>
        <v>-493249.42</v>
      </c>
    </row>
    <row r="206" spans="1:6">
      <c r="A206" s="271">
        <v>43270</v>
      </c>
      <c r="B206" s="256" t="s">
        <v>919</v>
      </c>
      <c r="C206" s="257">
        <v>2904</v>
      </c>
      <c r="D206" s="257"/>
      <c r="E206" s="253"/>
      <c r="F206" s="252">
        <f t="shared" si="3"/>
        <v>-496153.42</v>
      </c>
    </row>
    <row r="207" spans="1:6">
      <c r="A207" s="271">
        <v>43270</v>
      </c>
      <c r="B207" s="256" t="s">
        <v>858</v>
      </c>
      <c r="C207" s="257"/>
      <c r="D207" s="257">
        <v>5650</v>
      </c>
      <c r="E207" s="253"/>
      <c r="F207" s="252">
        <f t="shared" si="3"/>
        <v>-501803.42</v>
      </c>
    </row>
    <row r="208" spans="1:6">
      <c r="A208" s="271">
        <v>43272</v>
      </c>
      <c r="B208" s="256" t="s">
        <v>920</v>
      </c>
      <c r="C208" s="257">
        <v>5109.05</v>
      </c>
      <c r="D208" s="257"/>
      <c r="E208" s="253"/>
      <c r="F208" s="252">
        <f t="shared" si="3"/>
        <v>-506912.47</v>
      </c>
    </row>
    <row r="209" spans="1:6">
      <c r="A209" s="271">
        <v>43276</v>
      </c>
      <c r="B209" s="256" t="s">
        <v>921</v>
      </c>
      <c r="C209" s="257">
        <v>3370</v>
      </c>
      <c r="D209" s="257"/>
      <c r="E209" s="253"/>
      <c r="F209" s="252">
        <f t="shared" si="3"/>
        <v>-510282.47</v>
      </c>
    </row>
    <row r="210" spans="1:6">
      <c r="A210" s="271">
        <v>43276</v>
      </c>
      <c r="B210" s="256" t="s">
        <v>922</v>
      </c>
      <c r="C210" s="257">
        <v>4787.5</v>
      </c>
      <c r="D210" s="257"/>
      <c r="E210" s="253"/>
      <c r="F210" s="252">
        <f t="shared" si="3"/>
        <v>-515069.97</v>
      </c>
    </row>
    <row r="211" spans="1:6">
      <c r="A211" s="271">
        <v>43276</v>
      </c>
      <c r="B211" s="256" t="s">
        <v>923</v>
      </c>
      <c r="C211" s="257">
        <v>3850</v>
      </c>
      <c r="D211" s="257"/>
      <c r="E211" s="253"/>
      <c r="F211" s="252">
        <f t="shared" si="3"/>
        <v>-518919.97</v>
      </c>
    </row>
    <row r="212" spans="1:6">
      <c r="A212" s="271">
        <v>43279</v>
      </c>
      <c r="B212" s="256" t="s">
        <v>924</v>
      </c>
      <c r="C212" s="257">
        <v>12000</v>
      </c>
      <c r="D212" s="257"/>
      <c r="E212" s="253"/>
      <c r="F212" s="252">
        <f t="shared" si="3"/>
        <v>-530919.97</v>
      </c>
    </row>
    <row r="213" spans="1:6">
      <c r="A213" s="271">
        <v>43280</v>
      </c>
      <c r="B213" s="256" t="s">
        <v>858</v>
      </c>
      <c r="C213" s="257"/>
      <c r="D213" s="257">
        <v>9650</v>
      </c>
      <c r="E213" s="253"/>
      <c r="F213" s="252">
        <f t="shared" si="3"/>
        <v>-540569.97</v>
      </c>
    </row>
    <row r="214" spans="1:6">
      <c r="A214" s="271"/>
      <c r="B214" s="256" t="s">
        <v>925</v>
      </c>
      <c r="C214" s="257"/>
      <c r="D214" s="257"/>
      <c r="E214" s="253">
        <v>90545.4</v>
      </c>
      <c r="F214" s="252">
        <f t="shared" si="3"/>
        <v>-450024.56999999995</v>
      </c>
    </row>
    <row r="215" spans="1:6">
      <c r="A215" s="271"/>
      <c r="B215" s="256" t="s">
        <v>926</v>
      </c>
      <c r="C215" s="257"/>
      <c r="D215" s="257"/>
      <c r="E215" s="253">
        <v>148209</v>
      </c>
      <c r="F215" s="252">
        <f>+F214+E215</f>
        <v>-301815.56999999995</v>
      </c>
    </row>
    <row r="216" spans="1:6">
      <c r="C216" s="17"/>
      <c r="D21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Caratula</vt:lpstr>
      <vt:lpstr>E.S.Patrimonial</vt:lpstr>
      <vt:lpstr>Est.Ing.-Egr.</vt:lpstr>
      <vt:lpstr>E.Evol.P.N</vt:lpstr>
      <vt:lpstr>Notas</vt:lpstr>
      <vt:lpstr>Anexo A</vt:lpstr>
      <vt:lpstr>REVISORES</vt:lpstr>
      <vt:lpstr>INGRESO HOCKEY</vt:lpstr>
      <vt:lpstr>INGRESO RUGBY</vt:lpstr>
      <vt:lpstr>cuotas sociales a cobrar</vt:lpstr>
      <vt:lpstr>cuotas hockey a cobrar</vt:lpstr>
      <vt:lpstr>rugby a cobrar</vt:lpstr>
      <vt:lpstr>'Anexo 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jastrow</dc:creator>
  <cp:lastModifiedBy>juan</cp:lastModifiedBy>
  <cp:lastPrinted>2017-10-24T21:30:39Z</cp:lastPrinted>
  <dcterms:created xsi:type="dcterms:W3CDTF">2007-09-09T18:27:32Z</dcterms:created>
  <dcterms:modified xsi:type="dcterms:W3CDTF">2018-10-24T17:42:09Z</dcterms:modified>
</cp:coreProperties>
</file>